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535" firstSheet="1" activeTab="1"/>
  </bookViews>
  <sheets>
    <sheet name="Version Control" sheetId="1" r:id="rId1"/>
    <sheet name="Uvod" sheetId="2" r:id="rId2"/>
    <sheet name="Vstup_udajov" sheetId="3" r:id="rId3"/>
    <sheet name="Napln_vypocitana" sheetId="4" r:id="rId4"/>
    <sheet name="F chladiva" sheetId="5" r:id="rId5"/>
    <sheet name="HCFC chladiva" sheetId="6" r:id="rId6"/>
    <sheet name="RG Calcs" sheetId="7" state="hidden" r:id="rId7"/>
    <sheet name="Calcs" sheetId="8" state="hidden" r:id="rId8"/>
  </sheets>
  <externalReferences>
    <externalReference r:id="rId11"/>
  </externalReferences>
  <definedNames>
    <definedName name="cell_link_1">'[1]Data Entry'!$E$35</definedName>
    <definedName name="density">'Calcs'!$A$3:$J$32</definedName>
    <definedName name="evaporator">'Vstup_udajov'!$J$17:$K$23</definedName>
    <definedName name="_xlnm.Print_Area" localSheetId="4">'F chladiva'!$A$1:$P$95</definedName>
    <definedName name="_xlnm.Print_Area" localSheetId="5">'HCFC chladiva'!$A$1:$P$43</definedName>
    <definedName name="_xlnm.Print_Area" localSheetId="3">'Napln_vypocitana'!$A$1:$M$36</definedName>
    <definedName name="_xlnm.Print_Area" localSheetId="2">'Vstup_udajov'!$A$1:$V$71</definedName>
    <definedName name="refrigerant">'[1]Data Entry'!$E$14:$F$34</definedName>
    <definedName name="TYPE">'Napln_vypocitana'!$A$119:$C$149</definedName>
  </definedNames>
  <calcPr fullCalcOnLoad="1"/>
</workbook>
</file>

<file path=xl/comments3.xml><?xml version="1.0" encoding="utf-8"?>
<comments xmlns="http://schemas.openxmlformats.org/spreadsheetml/2006/main">
  <authors>
    <author>Anna</author>
    <author>reficier</author>
  </authors>
  <commentList>
    <comment ref="T14" authorId="0">
      <text>
        <r>
          <rPr>
            <sz val="8"/>
            <rFont val="Tahoma"/>
            <family val="0"/>
          </rPr>
          <t xml:space="preserve">Vybrať
YES = áno
NO  = nie
</t>
        </r>
      </text>
    </comment>
    <comment ref="T12" authorId="0">
      <text>
        <r>
          <rPr>
            <b/>
            <sz val="8"/>
            <rFont val="Tahoma"/>
            <family val="0"/>
          </rPr>
          <t>Vybrať z ponuky
27 chladív</t>
        </r>
        <r>
          <rPr>
            <sz val="8"/>
            <rFont val="Tahoma"/>
            <family val="0"/>
          </rPr>
          <t xml:space="preserve">
</t>
        </r>
      </text>
    </comment>
    <comment ref="T17" authorId="1">
      <text>
        <r>
          <rPr>
            <b/>
            <sz val="9"/>
            <rFont val="Tahoma"/>
            <family val="2"/>
          </rPr>
          <t>reficier:</t>
        </r>
        <r>
          <rPr>
            <sz val="9"/>
            <rFont val="Tahoma"/>
            <family val="2"/>
          </rPr>
          <t xml:space="preserve">
Lamelový výparník
Vodou chladený kotlový rúrkový
Doskový</t>
        </r>
      </text>
    </comment>
    <comment ref="T19" authorId="1">
      <text>
        <r>
          <rPr>
            <b/>
            <sz val="9"/>
            <rFont val="Tahoma"/>
            <family val="2"/>
          </rPr>
          <t>reficier:</t>
        </r>
        <r>
          <rPr>
            <sz val="9"/>
            <rFont val="Tahoma"/>
            <family val="2"/>
          </rPr>
          <t xml:space="preserve">
Vzduchom chladený
Vodou chladený kotlový
Vodou chladený doskový
Sprchový</t>
        </r>
      </text>
    </comment>
    <comment ref="T21" authorId="1">
      <text>
        <r>
          <rPr>
            <b/>
            <sz val="9"/>
            <rFont val="Tahoma"/>
            <family val="2"/>
          </rPr>
          <t>reficier:</t>
        </r>
        <r>
          <rPr>
            <sz val="9"/>
            <rFont val="Tahoma"/>
            <family val="2"/>
          </rPr>
          <t xml:space="preserve">
Áno = Yes
Nie = No</t>
        </r>
      </text>
    </comment>
    <comment ref="T24" authorId="1">
      <text>
        <r>
          <rPr>
            <b/>
            <sz val="9"/>
            <rFont val="Tahoma"/>
            <family val="2"/>
          </rPr>
          <t>reficier:</t>
        </r>
        <r>
          <rPr>
            <sz val="9"/>
            <rFont val="Tahoma"/>
            <family val="2"/>
          </rPr>
          <t xml:space="preserve">
Áno = Yes
Nie = No</t>
        </r>
      </text>
    </comment>
    <comment ref="T27" authorId="1">
      <text>
        <r>
          <rPr>
            <b/>
            <sz val="9"/>
            <rFont val="Tahoma"/>
            <family val="2"/>
          </rPr>
          <t>reficier:</t>
        </r>
        <r>
          <rPr>
            <sz val="9"/>
            <rFont val="Tahoma"/>
            <family val="2"/>
          </rPr>
          <t xml:space="preserve">
Horizontálny = Horizontal
Vertikálny = Vertical</t>
        </r>
      </text>
    </comment>
    <comment ref="T28" authorId="1">
      <text>
        <r>
          <rPr>
            <b/>
            <sz val="9"/>
            <rFont val="Tahoma"/>
            <family val="2"/>
          </rPr>
          <t>reficier:</t>
        </r>
        <r>
          <rPr>
            <sz val="9"/>
            <rFont val="Tahoma"/>
            <family val="2"/>
          </rPr>
          <t xml:space="preserve">
Áno = Yes
Nie = No</t>
        </r>
      </text>
    </comment>
    <comment ref="T30" authorId="1">
      <text>
        <r>
          <rPr>
            <b/>
            <sz val="9"/>
            <rFont val="Tahoma"/>
            <family val="2"/>
          </rPr>
          <t>reficier:</t>
        </r>
        <r>
          <rPr>
            <sz val="9"/>
            <rFont val="Tahoma"/>
            <family val="2"/>
          </rPr>
          <t xml:space="preserve">
Áno = Yes
Nie = No</t>
        </r>
      </text>
    </comment>
    <comment ref="T20" authorId="1">
      <text>
        <r>
          <rPr>
            <b/>
            <sz val="9"/>
            <rFont val="Tahoma"/>
            <family val="0"/>
          </rPr>
          <t>reficier:</t>
        </r>
        <r>
          <rPr>
            <sz val="9"/>
            <rFont val="Tahoma"/>
            <family val="0"/>
          </rPr>
          <t xml:space="preserve">
Scroll
S vratným pohybom
Skrutkovicový
Dúchadlo</t>
        </r>
      </text>
    </comment>
  </commentList>
</comments>
</file>

<file path=xl/sharedStrings.xml><?xml version="1.0" encoding="utf-8"?>
<sst xmlns="http://schemas.openxmlformats.org/spreadsheetml/2006/main" count="1644" uniqueCount="392">
  <si>
    <t>Refrigerant Charge Calculator</t>
  </si>
  <si>
    <t>Version Control</t>
  </si>
  <si>
    <t>VERSION</t>
  </si>
  <si>
    <t>DATE</t>
  </si>
  <si>
    <t>CHANGE</t>
  </si>
  <si>
    <t>v1_1</t>
  </si>
  <si>
    <t>Final version of development spreadsheet</t>
  </si>
  <si>
    <t>v1_2</t>
  </si>
  <si>
    <t>Extra sheet protection and version control added</t>
  </si>
  <si>
    <t>v1_3</t>
  </si>
  <si>
    <t>High definition DTI / Defra logo added</t>
  </si>
  <si>
    <t>v1_4</t>
  </si>
  <si>
    <t>Altered range of values for evaporator and condenser.  "Medium" level macro security.</t>
  </si>
  <si>
    <t>KALKULAČKA NA VÝPOČET NÁPLNE CHLADIVA</t>
  </si>
  <si>
    <t>pre potreby plnenia Nariadenia č. 842/2006 o F plynoch</t>
  </si>
  <si>
    <t>pre užívateľov stacionárneho chladenia, klimatizácie a tepelných čerpadiel</t>
  </si>
  <si>
    <t>Pripravené pre DTI / Defra spoločnosťou Enviros Consulting Ltd</t>
  </si>
  <si>
    <t xml:space="preserve"> Verzia 1.1 Január 2007</t>
  </si>
  <si>
    <t>Once you have entered data for each system, press this button to see the results…</t>
  </si>
  <si>
    <t>kW cooling known?</t>
  </si>
  <si>
    <t>System name (user defined name)</t>
  </si>
  <si>
    <t>Yes</t>
  </si>
  <si>
    <t>Refrigerant (choose from drop down list)</t>
  </si>
  <si>
    <t>No</t>
  </si>
  <si>
    <t>R134A</t>
  </si>
  <si>
    <t>Temperature of main cooling load in degrees celcius e.g. -20oC</t>
  </si>
  <si>
    <t>Select refrigerant</t>
  </si>
  <si>
    <t>Do you know the size of the system in terms of kW cooling duty?</t>
  </si>
  <si>
    <t>Hermetically sealed?</t>
  </si>
  <si>
    <t>Please state the kW cooling duty of the system</t>
  </si>
  <si>
    <t>R22</t>
  </si>
  <si>
    <t>Instead of cooling duty, enter compressor motor power in kW</t>
  </si>
  <si>
    <t>R404A</t>
  </si>
  <si>
    <t>Depth known?</t>
  </si>
  <si>
    <t>Type of evaporator  (choose from drop down list)</t>
  </si>
  <si>
    <t>R407C</t>
  </si>
  <si>
    <t>Select diameter</t>
  </si>
  <si>
    <t>Select evaporator</t>
  </si>
  <si>
    <t>Finned air cooler</t>
  </si>
  <si>
    <t>Type of shell and tube cooler (choose from list)</t>
  </si>
  <si>
    <t>R408A</t>
  </si>
  <si>
    <t>1/4 in    6mm</t>
  </si>
  <si>
    <t>Select if shell &amp; tube cooler</t>
  </si>
  <si>
    <t>Type of condenser (choose from drop down list)</t>
  </si>
  <si>
    <t>R410A</t>
  </si>
  <si>
    <t>3/8 in    10mm</t>
  </si>
  <si>
    <t>Shell and tube liquid cooler</t>
  </si>
  <si>
    <t>DX shell and tube</t>
  </si>
  <si>
    <t>Select condenser</t>
  </si>
  <si>
    <t>Air cooled</t>
  </si>
  <si>
    <t>Type of compressor (choose from drop down list)</t>
  </si>
  <si>
    <t>Ammonia</t>
  </si>
  <si>
    <t>1/2 in    12mm</t>
  </si>
  <si>
    <t>Plate liquid cooler</t>
  </si>
  <si>
    <t>Flooded shell and tube</t>
  </si>
  <si>
    <t>Select compressor</t>
  </si>
  <si>
    <t>HP receiver?</t>
  </si>
  <si>
    <t>Scroll</t>
  </si>
  <si>
    <t>Is this a hermetically sealed system?</t>
  </si>
  <si>
    <t>R123</t>
  </si>
  <si>
    <t>5/8 in    15mm</t>
  </si>
  <si>
    <t>Water cooled shell and tube</t>
  </si>
  <si>
    <t>Liquid line dimensions: select nominal diameter</t>
  </si>
  <si>
    <t>R152A</t>
  </si>
  <si>
    <t>3/4 in    18mm</t>
  </si>
  <si>
    <t>Water cooled plate</t>
  </si>
  <si>
    <t>Reciprocating</t>
  </si>
  <si>
    <t>Liquid line dimensions: length (m)</t>
  </si>
  <si>
    <t>R401A</t>
  </si>
  <si>
    <t>1    in    25mm</t>
  </si>
  <si>
    <t>Evaporative</t>
  </si>
  <si>
    <t>Screw</t>
  </si>
  <si>
    <t>Do you have a high pressure liquid receiver?</t>
  </si>
  <si>
    <t>R401B</t>
  </si>
  <si>
    <r>
      <t xml:space="preserve">1 </t>
    </r>
    <r>
      <rPr>
        <vertAlign val="superscript"/>
        <sz val="12"/>
        <rFont val="Arial"/>
        <family val="2"/>
      </rPr>
      <t>1/2</t>
    </r>
    <r>
      <rPr>
        <sz val="12"/>
        <rFont val="Arial"/>
        <family val="2"/>
      </rPr>
      <t>in  36mm</t>
    </r>
  </si>
  <si>
    <t>Centrifugal</t>
  </si>
  <si>
    <t>HP liquid receiver (a cylindrical vessel): vessel diameter (mm)</t>
  </si>
  <si>
    <t>R401C</t>
  </si>
  <si>
    <t>2    in     50mm</t>
  </si>
  <si>
    <t>HP liquid receiver (a cylindrical vessel): length (mm)</t>
  </si>
  <si>
    <t>R402A</t>
  </si>
  <si>
    <t>Intercooler?</t>
  </si>
  <si>
    <t>LP receiver / surge drum?</t>
  </si>
  <si>
    <t>HP liquid receiver: orientation (horizontal or vertical)</t>
  </si>
  <si>
    <t>R402B</t>
  </si>
  <si>
    <t>Horizontal</t>
  </si>
  <si>
    <t>Do you know the depth of liquid in the liquid receiver?</t>
  </si>
  <si>
    <t>R403A</t>
  </si>
  <si>
    <t>Enter the approximate depth of liquid refrigerant in mm</t>
  </si>
  <si>
    <t>R403B</t>
  </si>
  <si>
    <t>Do you have a low pressure receiver or surge drum?</t>
  </si>
  <si>
    <t>R406A</t>
  </si>
  <si>
    <t>LP receiver/drum: diameter (mm)</t>
  </si>
  <si>
    <t>R407A</t>
  </si>
  <si>
    <t>LP receiver/drum: length (mm)</t>
  </si>
  <si>
    <t>R407B</t>
  </si>
  <si>
    <t>LP receiver/drum: orientation (horizontal or vertical)</t>
  </si>
  <si>
    <t>R409A</t>
  </si>
  <si>
    <t>Orientation IC?</t>
  </si>
  <si>
    <t>Orientation LP/SD?</t>
  </si>
  <si>
    <t>Orientation HP?</t>
  </si>
  <si>
    <t>R411B</t>
  </si>
  <si>
    <t>R423A</t>
  </si>
  <si>
    <t>Vertical</t>
  </si>
  <si>
    <t>R413A</t>
  </si>
  <si>
    <t>R417A</t>
  </si>
  <si>
    <t>SYSTEM 2 DETAILS</t>
  </si>
  <si>
    <t>R422A</t>
  </si>
  <si>
    <t>Select if shell &amp; Tube cooler</t>
  </si>
  <si>
    <t xml:space="preserve">Liquid line dimensions: diameter (mm) </t>
  </si>
  <si>
    <t>To Clear all system 2 data entered so far, press this button…</t>
  </si>
  <si>
    <t>SYSTEM 3 DETAILS</t>
  </si>
  <si>
    <t>To Clear all system 3 data entered so far, press this button…</t>
  </si>
  <si>
    <t>SYSTEM 4 DETAILS</t>
  </si>
  <si>
    <t>To Clear all system 4 data entered so far, press this button…</t>
  </si>
  <si>
    <t>SYSTEMS TO SHOW</t>
  </si>
  <si>
    <t>TOTAL (kg)</t>
  </si>
  <si>
    <t>System number</t>
  </si>
  <si>
    <t>System Name</t>
  </si>
  <si>
    <t>Evaporator</t>
  </si>
  <si>
    <t>Condenser</t>
  </si>
  <si>
    <t>Compressor</t>
  </si>
  <si>
    <t>Liquid line</t>
  </si>
  <si>
    <t>Vessels</t>
  </si>
  <si>
    <t>Other</t>
  </si>
  <si>
    <t>Hermetic</t>
  </si>
  <si>
    <t>System 2 high estimate</t>
  </si>
  <si>
    <t>System 2 low estimate</t>
  </si>
  <si>
    <t>System 3 high estimate</t>
  </si>
  <si>
    <t>System 3 low estimate</t>
  </si>
  <si>
    <t>System 4 high estimate</t>
  </si>
  <si>
    <t>System 4 low estimate</t>
  </si>
  <si>
    <t xml:space="preserve">           </t>
  </si>
  <si>
    <t>Kg refrig</t>
  </si>
  <si>
    <t>Guidance</t>
  </si>
  <si>
    <t>HFCs</t>
  </si>
  <si>
    <t>&lt;3</t>
  </si>
  <si>
    <t>&gt;3 &lt;6 and H</t>
  </si>
  <si>
    <t>3 to 30</t>
  </si>
  <si>
    <t>6 to 30 and H</t>
  </si>
  <si>
    <t>30 to 300</t>
  </si>
  <si>
    <t>&gt;300</t>
  </si>
  <si>
    <t>No HCFCs</t>
  </si>
  <si>
    <t>0 HCFCs</t>
  </si>
  <si>
    <t>HCFCs &amp; HFC</t>
  </si>
  <si>
    <t>&lt;3 HCFCs</t>
  </si>
  <si>
    <t xml:space="preserve">OZONE REGULATION.  In addition to HFCs, the refrigerant blend used in this plant also contains HCFCs.  This plant contains less than 3 kg of HCFC refrigerant so it does not require leak checking under the Ozone Regulation.  HCFCs will be phased out between the end of 2009 and 2014 – you may need to consider replacing the refrigerant used in this plant.   Press the HCFC guidance button for more information </t>
  </si>
  <si>
    <t>&gt;3 HCFCs</t>
  </si>
  <si>
    <t xml:space="preserve">OZONE REGULATION.  In addition to HFCs, the refrigerant blend used in this plant also contains HCFCs.  This plant contains more than 3 kg of HCFC refrigerant and requires annual leak checking under the Ozone Regulation.  HCFCs will be phased out between the end of 2009 and 2014 – you may need to consider replacing the refrigerant used in this plant.   Press the HCFC guidance button for more information </t>
  </si>
  <si>
    <t>HCFC only</t>
  </si>
  <si>
    <t xml:space="preserve">OZONE REGULATION.  This plant contains less than 3 kg of HCFC refrigerant so it does not require leak checking under the Ozone Regulation.  HCFCs will be phased out between the end of 2009 and 2014 – you may need to consider replacing the refrigerant used in this plant.   Press the HCFC guidance button for more information </t>
  </si>
  <si>
    <t xml:space="preserve">OZONE REGULATION.  This plant contains more than 3 kg of HCFC refrigerant and requires annual leak checking under the Ozone Regulation.  HCFCs will be phased out between the end of 2009 and 2014 – you may need to consider replacing the refrigerant used in this plant.   Press the HCFC guidance button for more information </t>
  </si>
  <si>
    <t>REFRIGERANT TYPE LOOK UP TABLE</t>
  </si>
  <si>
    <t>Refrig</t>
  </si>
  <si>
    <t>Pure HFC</t>
  </si>
  <si>
    <t>Common</t>
  </si>
  <si>
    <t>Pure HCFC</t>
  </si>
  <si>
    <t>Blend of HFCs</t>
  </si>
  <si>
    <t>Blend of HFCs and HCFCs</t>
  </si>
  <si>
    <t>Possible</t>
  </si>
  <si>
    <t>R507</t>
  </si>
  <si>
    <t>R410B</t>
  </si>
  <si>
    <t>R508A</t>
  </si>
  <si>
    <t>R508B</t>
  </si>
  <si>
    <t>Ammonia (no HFCs or HCFCs)</t>
  </si>
  <si>
    <t>Blend of HFC, HCFC &amp; Other</t>
  </si>
  <si>
    <t>R416A</t>
  </si>
  <si>
    <t>Blend of HFCs and HCs</t>
  </si>
  <si>
    <t>R23</t>
  </si>
  <si>
    <t>Unusual</t>
  </si>
  <si>
    <t>System 1</t>
  </si>
  <si>
    <t>System 2</t>
  </si>
  <si>
    <t>System 3</t>
  </si>
  <si>
    <t>System 4</t>
  </si>
  <si>
    <t>INPUT DATA</t>
  </si>
  <si>
    <t>CATEGORY</t>
  </si>
  <si>
    <t>UNIT</t>
  </si>
  <si>
    <t>DATA ENTERED / SELECTED</t>
  </si>
  <si>
    <t>Refrigerant</t>
  </si>
  <si>
    <t>Application Type</t>
  </si>
  <si>
    <t>NA</t>
  </si>
  <si>
    <t>Cooling Temp</t>
  </si>
  <si>
    <t>deg C</t>
  </si>
  <si>
    <t>Duty Yes/No</t>
  </si>
  <si>
    <t>Duty</t>
  </si>
  <si>
    <t>kW</t>
  </si>
  <si>
    <t>Power</t>
  </si>
  <si>
    <t>Evaporator Type</t>
  </si>
  <si>
    <t>S&amp;T Evap Type</t>
  </si>
  <si>
    <t>Condenser Type</t>
  </si>
  <si>
    <t>Compressor Type</t>
  </si>
  <si>
    <t>Liquid line diameter</t>
  </si>
  <si>
    <t>mm</t>
  </si>
  <si>
    <t>Liquid line length</t>
  </si>
  <si>
    <t>HP Vessel Yes/No</t>
  </si>
  <si>
    <t>HP Diameter</t>
  </si>
  <si>
    <t>HP Length</t>
  </si>
  <si>
    <t>HP Orientation</t>
  </si>
  <si>
    <t>HP Depth known?</t>
  </si>
  <si>
    <t xml:space="preserve">HP Liquid Depth  </t>
  </si>
  <si>
    <t>LP Vessel Yes/No</t>
  </si>
  <si>
    <t>LP Diameter</t>
  </si>
  <si>
    <t>LP Length</t>
  </si>
  <si>
    <t>LP Orientation</t>
  </si>
  <si>
    <t>LP Depth known</t>
  </si>
  <si>
    <t xml:space="preserve">LP Liquid Depth  </t>
  </si>
  <si>
    <t>IP Vessel Yes/No</t>
  </si>
  <si>
    <t>NO</t>
  </si>
  <si>
    <t>Intercooler deleted from sheet</t>
  </si>
  <si>
    <t>IP Diameter</t>
  </si>
  <si>
    <t>IP Length</t>
  </si>
  <si>
    <t>IP Orientation</t>
  </si>
  <si>
    <t>IP Depth known</t>
  </si>
  <si>
    <t xml:space="preserve">IP Liquid Depth  </t>
  </si>
  <si>
    <t>NB "IP vessel" = Intermediate pressure vessel = Intercooler</t>
  </si>
  <si>
    <t>Density Calculation</t>
  </si>
  <si>
    <t>HP density</t>
  </si>
  <si>
    <t>Look up refrigerant at 30 deg C</t>
  </si>
  <si>
    <t>Use this value for Liquid line and HP vessel</t>
  </si>
  <si>
    <t>LP density</t>
  </si>
  <si>
    <t xml:space="preserve">Look up refrigerant density at -30 </t>
  </si>
  <si>
    <t>Look up refrigerant density at 0</t>
  </si>
  <si>
    <t>Interpolate using Cooling temp</t>
  </si>
  <si>
    <t>Use this value for LP and IP vessels</t>
  </si>
  <si>
    <t>Liquid line and vessels</t>
  </si>
  <si>
    <t>Volume (completely full of liquid)</t>
  </si>
  <si>
    <t>m3</t>
  </si>
  <si>
    <t>Mass = vol * density</t>
  </si>
  <si>
    <t>Liquid line mass</t>
  </si>
  <si>
    <t>kg</t>
  </si>
  <si>
    <t>Depth of vertical HP vessel (mm)</t>
  </si>
  <si>
    <t>Depth of liquid in vert HP vessel (mm)</t>
  </si>
  <si>
    <t>HP Vessel</t>
  </si>
  <si>
    <t>Vertical vessel (30% of height is liquid)</t>
  </si>
  <si>
    <t>Volume</t>
  </si>
  <si>
    <t>Depth of refrigerant in vertical vessel (%)</t>
  </si>
  <si>
    <t>Mass</t>
  </si>
  <si>
    <t>Depth of liquid in horizontal vessel (mm)</t>
  </si>
  <si>
    <t>Horizontal vessel (30% of diameter is liquid)</t>
  </si>
  <si>
    <r>
      <t>Radius</t>
    </r>
    <r>
      <rPr>
        <sz val="10"/>
        <rFont val="Arial"/>
        <family val="2"/>
      </rPr>
      <t xml:space="preserve"> of horizontal vessel (mm)</t>
    </r>
  </si>
  <si>
    <t>Depth of refrigerant in horizontal vessel (% of height)</t>
  </si>
  <si>
    <t>Depth of refrigerant in horizontal vessel (mm)</t>
  </si>
  <si>
    <t>If test to select which orientation is applicable</t>
  </si>
  <si>
    <t>HP Vessel Mass</t>
  </si>
  <si>
    <t>Area of horizontal vessel (mm2)</t>
  </si>
  <si>
    <t>Area of refrigerant in horizontal vessel (mm2)</t>
  </si>
  <si>
    <t>Depth of vertical LP vessel (mm)</t>
  </si>
  <si>
    <t>Depth of liquid in vert LP vessel (mm)</t>
  </si>
  <si>
    <t>LP Vessel</t>
  </si>
  <si>
    <t>Radius of horizontal vessel (mm)</t>
  </si>
  <si>
    <t>LP Vessel Mass</t>
  </si>
  <si>
    <t>Depth of vertical IP vessel (mm)</t>
  </si>
  <si>
    <t>Depth of liquid in vert IP vessel (mm)</t>
  </si>
  <si>
    <t>IP Vessel</t>
  </si>
  <si>
    <t>IP Vessel Mass</t>
  </si>
  <si>
    <t>Made this equal to zero as Intercooler now deleted from sheet</t>
  </si>
  <si>
    <t>Made equal to zero as Intercooler now deleted from sheet</t>
  </si>
  <si>
    <t>If test for each vessel type</t>
  </si>
  <si>
    <t>HP</t>
  </si>
  <si>
    <t>LP</t>
  </si>
  <si>
    <t>IP</t>
  </si>
  <si>
    <t>Total vessels</t>
  </si>
  <si>
    <t>Evaporator charge</t>
  </si>
  <si>
    <t>Evaporator charge options</t>
  </si>
  <si>
    <t>Evaporator type</t>
  </si>
  <si>
    <t>If test for S&amp;T</t>
  </si>
  <si>
    <t>LOW estimate</t>
  </si>
  <si>
    <t>HIGH estimate</t>
  </si>
  <si>
    <t>Duty yes/no</t>
  </si>
  <si>
    <t>kg/kW</t>
  </si>
  <si>
    <t>Duty kW</t>
  </si>
  <si>
    <t>Power kW</t>
  </si>
  <si>
    <t>Approx COP</t>
  </si>
  <si>
    <t>Calculated from Carnot COP at Cooling temp</t>
  </si>
  <si>
    <t>If test for duty</t>
  </si>
  <si>
    <t>Either duty or duty * COP</t>
  </si>
  <si>
    <t>(high) If test for kg/kW</t>
  </si>
  <si>
    <t>(low) If test for kg/kW</t>
  </si>
  <si>
    <t>LOW</t>
  </si>
  <si>
    <t>HIGH</t>
  </si>
  <si>
    <t>Evaporator mass</t>
  </si>
  <si>
    <t>Condenser charge</t>
  </si>
  <si>
    <t>Condenser charge options</t>
  </si>
  <si>
    <t>Condenser type</t>
  </si>
  <si>
    <t>Condenser duty</t>
  </si>
  <si>
    <t>Evap duty + motor power</t>
  </si>
  <si>
    <t>Condenser mass</t>
  </si>
  <si>
    <t>Compressor charge</t>
  </si>
  <si>
    <t>Compressor charge options</t>
  </si>
  <si>
    <t>Compressor type</t>
  </si>
  <si>
    <t>Compressor power</t>
  </si>
  <si>
    <t>Evap duty / COP</t>
  </si>
  <si>
    <t>If test for kg/kW</t>
  </si>
  <si>
    <t>Compressor mass</t>
  </si>
  <si>
    <t>Charge Summary</t>
  </si>
  <si>
    <t>Low estimate</t>
  </si>
  <si>
    <t>High estimate</t>
  </si>
  <si>
    <t>Total</t>
  </si>
  <si>
    <t>Charge split %</t>
  </si>
  <si>
    <t>HFC</t>
  </si>
  <si>
    <t>HCFC</t>
  </si>
  <si>
    <t>Charge split kg</t>
  </si>
  <si>
    <t>CALCULATION DATA TABLES</t>
  </si>
  <si>
    <t>REFRIG DENSITY LOOK UP TABLE</t>
  </si>
  <si>
    <t>Density (dm3/kg) saturated liquid</t>
  </si>
  <si>
    <t>Density (kg/m3) saturated liquid</t>
  </si>
  <si>
    <t>Select Refrigerant</t>
  </si>
  <si>
    <t xml:space="preserve"> -30oC</t>
  </si>
  <si>
    <t>0oC</t>
  </si>
  <si>
    <t xml:space="preserve"> 30oC</t>
  </si>
  <si>
    <t>?</t>
  </si>
  <si>
    <t>Kalkulačka náplne chladiva</t>
  </si>
  <si>
    <t>ZADÁVANIE ÚDAJOV</t>
  </si>
  <si>
    <t>Kontakt (do bunky napísať meno)</t>
  </si>
  <si>
    <t>Umiestnenie (zapísať umiestnenie zariadenia)</t>
  </si>
  <si>
    <t>Vyber počet zariadení, pre ktoré budeš vkladať údaje (od 1 do 4)</t>
  </si>
  <si>
    <t>Tlačidlo "Výpočet náplne" stlač po zadaní všetkých údajov…</t>
  </si>
  <si>
    <t>Meno systému (užívateľom zvolený názov)</t>
  </si>
  <si>
    <t>Chladivo (vybrať z ponuky)</t>
  </si>
  <si>
    <t>Teplota záťaže ...  Napr. -20°C</t>
  </si>
  <si>
    <r>
      <t xml:space="preserve">Prehlásenie v nariadení o F-plynoch </t>
    </r>
    <r>
      <rPr>
        <b/>
        <sz val="16"/>
        <rFont val="Arial"/>
        <family val="2"/>
      </rPr>
      <t xml:space="preserve">                                                                                           </t>
    </r>
    <r>
      <rPr>
        <b/>
        <sz val="16"/>
        <color indexed="25"/>
        <rFont val="Arial"/>
        <family val="2"/>
      </rPr>
      <t>prípadne v nariadení o ozónovej vrstve</t>
    </r>
  </si>
  <si>
    <t>Množstvo chladiva v systéme (kg)</t>
  </si>
  <si>
    <t>Výparník</t>
  </si>
  <si>
    <t>Kondenzátor</t>
  </si>
  <si>
    <t>Kompresor</t>
  </si>
  <si>
    <t>Vedenie tekutín</t>
  </si>
  <si>
    <t>Priestory (Nádoby)</t>
  </si>
  <si>
    <t>EU F-Gas Regulation - Stručný sprievodca Nariadením</t>
  </si>
  <si>
    <t>KALKULAČKA NÁPLNÍ CHLADÍV</t>
  </si>
  <si>
    <t>Po zadaní údajov každého zo systémov, stlač toto tlačidlo na zobrazenie výsledkov…</t>
  </si>
  <si>
    <t>Náplń chladiva horný a dolný odhad</t>
  </si>
  <si>
    <t>HFC náplň</t>
  </si>
  <si>
    <t>HCFC náplň</t>
  </si>
  <si>
    <t>Iné</t>
  </si>
  <si>
    <t>Názov chladiva</t>
  </si>
  <si>
    <t>Typ chladiva</t>
  </si>
  <si>
    <t>Názov systému</t>
  </si>
  <si>
    <t>Požadovaný chladiaci výkon [kW] systému</t>
  </si>
  <si>
    <t>Typ výparníka  (vyberte z ponuky v menu)</t>
  </si>
  <si>
    <t>Typ kondenzátora  (vyberte z ponuky v menu)</t>
  </si>
  <si>
    <t>Typ kompresoru  (vyberte z ponuky v menu)</t>
  </si>
  <si>
    <t>Je toto hermeticky uzavretý systém?</t>
  </si>
  <si>
    <t>Rozmer vedení kvapalín: vybrať z nominálnych rozmerov</t>
  </si>
  <si>
    <t>Rozmery vedení kvapalín: dĺžka (m)</t>
  </si>
  <si>
    <t>Poznáte hĺbku kvapaliny v zásobníku kvapalín?</t>
  </si>
  <si>
    <t>Zadať približnú hĺbku kvapalného chladiva [mm]</t>
  </si>
  <si>
    <t>Je známy požadovaný chladiaci výkon [kW]?</t>
  </si>
  <si>
    <t>Má systém vysokotlaký (VT) zásobník kvapaliny?</t>
  </si>
  <si>
    <t>VT zásobník kvapaliny (valcová nádoba): priemer nádoby [mm]</t>
  </si>
  <si>
    <t>VT zásobník kvapaliny (valcová nádoba): výška nádoby [mm]</t>
  </si>
  <si>
    <t>VT zásobník kvapaliny (poloha nádoby): horizontálna/vertikálna</t>
  </si>
  <si>
    <t>b) Chladenie a klimatizácia: vylúčenie CFC and HCFC  - rady o možnostiach a pomôcky  - tiež na rovnakej web strane DTI</t>
  </si>
  <si>
    <t xml:space="preserve">a) Pomôcky k novému nariadeniu európskej komisie č. 2037/2000 o látkach, ktoré narušujú ozónovú vrstvu na web strane http://www.dti.gov.uk/innovation/sustainability/ods/page29091.html </t>
  </si>
  <si>
    <t>Má systém nízkotlaký zásobník?</t>
  </si>
  <si>
    <t xml:space="preserve">Table 2: Vyhodnotenie stavu   </t>
  </si>
  <si>
    <t>Návod uvedený nižšie je stručným zhrnutím rozhodujúcich článkov  nariadenia o F-plynoch.  Ďalšie podrobnosti sú na:</t>
  </si>
  <si>
    <t xml:space="preserve">a) Defra návod: “EC Regulation No 842/2006 o určitých fluorovaných skleníkových plynoch” je na http://www.defra.gov.uk/environment/climatechange/uk/fgas/index.htm  </t>
  </si>
  <si>
    <t xml:space="preserve">www.dti.gov.uk/files/file37001.pdf </t>
  </si>
  <si>
    <r>
      <t xml:space="preserve">b) Supplementary Guidance for Refrigeration, Air-conditioning and Heat Pump Users je na </t>
    </r>
  </si>
  <si>
    <t>Pomôcky uvedené nižšie sú stručným zhrnutím hlavných čŕt nariadení o ozónovej vrstve. Podrobnejšie rady sú:</t>
  </si>
  <si>
    <t>Vyber kondenzátor</t>
  </si>
  <si>
    <t>Vyber výparník</t>
  </si>
  <si>
    <t>Vyber chladivo</t>
  </si>
  <si>
    <t>Hermeticky uzavretý?</t>
  </si>
  <si>
    <t>Vyber kompresor</t>
  </si>
  <si>
    <t>kW známy chladiaci výkon?</t>
  </si>
  <si>
    <t>VT zberač?</t>
  </si>
  <si>
    <t>NT zberač / surge drum?</t>
  </si>
  <si>
    <t>Poznáte hĺbku?</t>
  </si>
  <si>
    <t>Orientácia VT?</t>
  </si>
  <si>
    <t>Chladivo (split kg)</t>
  </si>
  <si>
    <t>Kalkulačka nápne chladiva</t>
  </si>
  <si>
    <t>Výsledky</t>
  </si>
  <si>
    <t xml:space="preserve">Table 1: Výpočet náplne       </t>
  </si>
  <si>
    <t>Vysvetlenie názvov častí systému je na liste "Uvod" - od riadku 161</t>
  </si>
  <si>
    <t>Nariadenie o F-plynoch. Toto zariadenie neobsahuje žiadne HFC, takže nemusí vyhovovať žiadnej z požiadavok Nariadenia o F-plynoch</t>
  </si>
  <si>
    <t>Nariadenie o F-plynoch. Toto zariadenie obsahuje menej ako 3kg HFC chladiva. Musí spĺňať predpis (a), (d), (e) a (f) ale únik nemusí byť pravidelne kontrolovaný a zaznamenávaný.</t>
  </si>
  <si>
    <t>Nariadenie o F-plynoch. Toto zariadenie obsahuje medzi 3 a 6kg HFC chladiva a system je hermetický. Musí spĺňať predpis (a), (c), (d), (e) a (f) ale únik nemusí byť pravidelne kontrolovaný a zaznamenávaný.</t>
  </si>
  <si>
    <t>Nariadenie o F-plynoch. Toto zariadenie obsahuje medzi 3 a 30kg HFC chladiva. Musí spĺňať všetky podmienky nariadenia, predovšetkým pravidelné kontroly úniku  a o úniku musia byť vedené záznamy.</t>
  </si>
  <si>
    <t>Nariadenie o F-plynoch. Toto zariadenie obsahuje medzi 6 a 30kg HFC chladiva a je hermetický. Musí spĺňať všetky podmienky nariadenia, predovšetkým pravidelné kontroly úniku  a o úniku musia byť vedené záznamy.</t>
  </si>
  <si>
    <t>Nariadenie o F-plynoch. Toto zariadenie obsahuje medzi 30 a 300kg HFC chladiva a je hermetický. Musí spĺňať všetky podmienky nariadenia, predovšetkým pravidelné kontroly úniku v polročných intervaloch a o úniku musia byť vedené záznamy.</t>
  </si>
  <si>
    <t>Nariadenie o F-plynoch. Toto zariadenie obsahuje viac ako 300kg HFC chladiva. Musí spĺňať všetky podmienky nariadenia, predovšetkým pravidelné kontroly úniku v štvrťčných intervaloch a o úniku musia byť vedené záznamy. Musí byť inštalovaný automatický detektor úniku.</t>
  </si>
  <si>
    <t>Nariadenie o skleníkových plynoch. Toto zariadenie neobsahuje HCFC chladivo. Nepodlieha nariadeniu o ochrane ozonovej vrstvy.</t>
  </si>
  <si>
    <t>Nariadenie o skleníkových plynoch. Toto zariadenie obsahuje nielen HFC chladivo ale aj HCFC. Obsah HCFC je menší ako 3kg preto nepodlieha nariadeniu o ochrane ozonovej vrstvy. Pretože termín zákazu HCFC sa blíži, je potrebné naplánovať proces náhrady chladiva.</t>
  </si>
  <si>
    <t>Tlačidlo na vymazanie doteraz zadaných údajov systému</t>
  </si>
  <si>
    <t>Horný odhad</t>
  </si>
  <si>
    <t>Dolný odhad</t>
  </si>
  <si>
    <t>Poznámka - stav je udaný samostatne pre horný a dolný odhad systému</t>
  </si>
  <si>
    <t>Odhady pre systém</t>
  </si>
  <si>
    <t>ROZPIS PRE SYSTÉM</t>
  </si>
  <si>
    <t>Kalkulačka náplne chladív</t>
  </si>
  <si>
    <t>EU nariadenie o ochrane ozonovej vrstvy - stručný sprievodca pre chladiace systémy</t>
  </si>
</sst>
</file>

<file path=xl/styles.xml><?xml version="1.0" encoding="utf-8"?>
<styleSheet xmlns="http://schemas.openxmlformats.org/spreadsheetml/2006/main">
  <numFmts count="19">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mm\ yy"/>
    <numFmt numFmtId="165" formatCode="0&quot; kW&quot;"/>
    <numFmt numFmtId="166" formatCode="0.0&quot; oC&quot;"/>
    <numFmt numFmtId="167" formatCode="0.0&quot; kW&quot;"/>
    <numFmt numFmtId="168" formatCode="General;;"/>
    <numFmt numFmtId="169" formatCode="0.0&quot; mm&quot;"/>
    <numFmt numFmtId="170" formatCode="0.0&quot; m&quot;"/>
    <numFmt numFmtId="171" formatCode="0.0&quot; kg&quot;"/>
    <numFmt numFmtId="172" formatCode="0.0"/>
    <numFmt numFmtId="173" formatCode="0.0&quot; kg HCFC&quot;"/>
    <numFmt numFmtId="174" formatCode="0.0&quot;  °C&quot;"/>
  </numFmts>
  <fonts count="71">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62"/>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4"/>
      <name val="Arial"/>
      <family val="2"/>
    </font>
    <font>
      <sz val="10"/>
      <color indexed="18"/>
      <name val="Arial"/>
      <family val="2"/>
    </font>
    <font>
      <b/>
      <sz val="10"/>
      <name val="Arial"/>
      <family val="2"/>
    </font>
    <font>
      <b/>
      <sz val="20"/>
      <name val="Arial"/>
      <family val="2"/>
    </font>
    <font>
      <sz val="14"/>
      <name val="Arial"/>
      <family val="2"/>
    </font>
    <font>
      <b/>
      <i/>
      <sz val="14"/>
      <name val="Arial"/>
      <family val="2"/>
    </font>
    <font>
      <sz val="12"/>
      <name val="Arial"/>
      <family val="2"/>
    </font>
    <font>
      <b/>
      <i/>
      <sz val="12"/>
      <name val="Arial"/>
      <family val="2"/>
    </font>
    <font>
      <b/>
      <i/>
      <sz val="12"/>
      <color indexed="10"/>
      <name val="Arial"/>
      <family val="2"/>
    </font>
    <font>
      <b/>
      <sz val="12"/>
      <name val="Arial"/>
      <family val="2"/>
    </font>
    <font>
      <vertAlign val="superscript"/>
      <sz val="12"/>
      <name val="Arial"/>
      <family val="2"/>
    </font>
    <font>
      <b/>
      <sz val="12"/>
      <color indexed="10"/>
      <name val="Arial"/>
      <family val="2"/>
    </font>
    <font>
      <b/>
      <sz val="12"/>
      <color indexed="21"/>
      <name val="Arial"/>
      <family val="2"/>
    </font>
    <font>
      <sz val="14"/>
      <color indexed="12"/>
      <name val="Arial"/>
      <family val="2"/>
    </font>
    <font>
      <b/>
      <sz val="12"/>
      <color indexed="17"/>
      <name val="Arial"/>
      <family val="2"/>
    </font>
    <font>
      <b/>
      <sz val="12"/>
      <color indexed="25"/>
      <name val="Arial"/>
      <family val="2"/>
    </font>
    <font>
      <b/>
      <sz val="12"/>
      <color indexed="12"/>
      <name val="Arial"/>
      <family val="2"/>
    </font>
    <font>
      <sz val="14"/>
      <color indexed="43"/>
      <name val="Arial"/>
      <family val="2"/>
    </font>
    <font>
      <sz val="12"/>
      <color indexed="25"/>
      <name val="Arial"/>
      <family val="2"/>
    </font>
    <font>
      <sz val="12"/>
      <color indexed="12"/>
      <name val="Arial"/>
      <family val="2"/>
    </font>
    <font>
      <sz val="12"/>
      <color indexed="10"/>
      <name val="Arial"/>
      <family val="2"/>
    </font>
    <font>
      <sz val="12"/>
      <color indexed="17"/>
      <name val="Arial"/>
      <family val="2"/>
    </font>
    <font>
      <b/>
      <sz val="16"/>
      <color indexed="21"/>
      <name val="Arial"/>
      <family val="2"/>
    </font>
    <font>
      <b/>
      <sz val="16"/>
      <name val="Arial"/>
      <family val="2"/>
    </font>
    <font>
      <b/>
      <sz val="16"/>
      <color indexed="25"/>
      <name val="Arial"/>
      <family val="2"/>
    </font>
    <font>
      <b/>
      <sz val="20"/>
      <color indexed="21"/>
      <name val="Arial"/>
      <family val="2"/>
    </font>
    <font>
      <sz val="10"/>
      <color indexed="10"/>
      <name val="Arial"/>
      <family val="2"/>
    </font>
    <font>
      <b/>
      <sz val="20"/>
      <color indexed="25"/>
      <name val="Arial"/>
      <family val="2"/>
    </font>
    <font>
      <i/>
      <sz val="8"/>
      <name val="Arial"/>
      <family val="2"/>
    </font>
    <font>
      <u val="single"/>
      <sz val="10"/>
      <name val="Arial"/>
      <family val="2"/>
    </font>
    <font>
      <sz val="9"/>
      <name val="Arial"/>
      <family val="2"/>
    </font>
    <font>
      <b/>
      <sz val="8"/>
      <name val="Arial"/>
      <family val="2"/>
    </font>
    <font>
      <sz val="8"/>
      <name val="Arial"/>
      <family val="2"/>
    </font>
    <font>
      <b/>
      <sz val="10"/>
      <color indexed="10"/>
      <name val="Arial"/>
      <family val="2"/>
    </font>
    <font>
      <u val="single"/>
      <sz val="10"/>
      <color indexed="12"/>
      <name val="Arial"/>
      <family val="2"/>
    </font>
    <font>
      <u val="single"/>
      <sz val="10"/>
      <color indexed="36"/>
      <name val="Arial"/>
      <family val="2"/>
    </font>
    <font>
      <sz val="8"/>
      <name val="Tahoma"/>
      <family val="0"/>
    </font>
    <font>
      <b/>
      <sz val="8"/>
      <name val="Tahoma"/>
      <family val="0"/>
    </font>
    <font>
      <b/>
      <sz val="18"/>
      <name val="Arial"/>
      <family val="2"/>
    </font>
    <font>
      <sz val="18"/>
      <name val="Arial"/>
      <family val="2"/>
    </font>
    <font>
      <sz val="9"/>
      <name val="Tahoma"/>
      <family val="2"/>
    </font>
    <font>
      <b/>
      <sz val="9"/>
      <name val="Tahoma"/>
      <family val="2"/>
    </font>
    <font>
      <b/>
      <sz val="12"/>
      <color indexed="8"/>
      <name val="Arial"/>
      <family val="0"/>
    </font>
    <font>
      <sz val="12"/>
      <color indexed="8"/>
      <name val="Arial"/>
      <family val="0"/>
    </font>
    <font>
      <vertAlign val="superscript"/>
      <sz val="12"/>
      <color indexed="8"/>
      <name val="Arial"/>
      <family val="0"/>
    </font>
    <font>
      <i/>
      <sz val="12"/>
      <color indexed="8"/>
      <name val="Arial"/>
      <family val="0"/>
    </font>
    <font>
      <sz val="12"/>
      <color indexed="8"/>
      <name val="Calibri"/>
      <family val="0"/>
    </font>
    <font>
      <u val="single"/>
      <sz val="12"/>
      <color indexed="8"/>
      <name val="Arial"/>
      <family val="0"/>
    </font>
    <font>
      <sz val="12"/>
      <color indexed="21"/>
      <name val="Arial"/>
      <family val="0"/>
    </font>
    <font>
      <b/>
      <sz val="16"/>
      <color indexed="54"/>
      <name val="Arial"/>
      <family val="0"/>
    </font>
    <font>
      <b/>
      <sz val="12"/>
      <color indexed="54"/>
      <name val="Arial"/>
      <family val="0"/>
    </font>
    <font>
      <b/>
      <sz val="12"/>
      <color indexed="49"/>
      <name val="Arial"/>
      <family val="0"/>
    </font>
    <font>
      <b/>
      <sz val="16"/>
      <color indexed="60"/>
      <name val="Arial"/>
      <family val="0"/>
    </font>
  </fonts>
  <fills count="24">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style="thin">
        <color indexed="22"/>
      </left>
      <right style="thin">
        <color indexed="22"/>
      </right>
      <top style="thin">
        <color indexed="22"/>
      </top>
      <bottom style="thin">
        <color indexed="22"/>
      </bottom>
    </border>
    <border>
      <left/>
      <right/>
      <top/>
      <bottom style="double">
        <color indexed="52"/>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style="medium">
        <color indexed="8"/>
      </top>
      <bottom/>
    </border>
    <border>
      <left/>
      <right style="medium">
        <color indexed="8"/>
      </right>
      <top style="medium">
        <color indexed="8"/>
      </top>
      <bottom/>
    </border>
    <border>
      <left style="medium">
        <color indexed="8"/>
      </left>
      <right/>
      <top/>
      <bottom/>
    </border>
    <border>
      <left style="thin">
        <color indexed="8"/>
      </left>
      <right style="thin">
        <color indexed="8"/>
      </right>
      <top style="thin">
        <color indexed="8"/>
      </top>
      <bottom style="thin">
        <color indexed="8"/>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border>
    <border>
      <left style="thin">
        <color indexed="8"/>
      </left>
      <right style="thin">
        <color indexed="8"/>
      </right>
      <top style="thin">
        <color indexed="8"/>
      </top>
      <bottom/>
    </border>
    <border>
      <left style="medium">
        <color indexed="8"/>
      </left>
      <right style="medium">
        <color indexed="8"/>
      </right>
      <top style="medium">
        <color indexed="8"/>
      </top>
      <bottom style="medium">
        <color indexed="8"/>
      </bottom>
    </border>
    <border>
      <left style="thin">
        <color indexed="8"/>
      </left>
      <right/>
      <top style="thin">
        <color indexed="8"/>
      </top>
      <bottom/>
    </border>
    <border>
      <left/>
      <right style="thin">
        <color indexed="8"/>
      </right>
      <top style="thin">
        <color indexed="8"/>
      </top>
      <bottom/>
    </border>
    <border>
      <left style="medium">
        <color indexed="8"/>
      </left>
      <right style="medium">
        <color indexed="8"/>
      </right>
      <top style="medium">
        <color indexed="8"/>
      </top>
      <bottom/>
    </border>
    <border>
      <left style="thin">
        <color indexed="8"/>
      </left>
      <right/>
      <top/>
      <bottom style="thin">
        <color indexed="8"/>
      </bottom>
    </border>
    <border>
      <left/>
      <right style="thin">
        <color indexed="8"/>
      </right>
      <top/>
      <bottom style="thin">
        <color indexed="8"/>
      </bottom>
    </border>
    <border>
      <left/>
      <right/>
      <top/>
      <bottom style="thin">
        <color indexed="8"/>
      </bottom>
    </border>
    <border>
      <left/>
      <right style="medium">
        <color indexed="8"/>
      </right>
      <top/>
      <bottom style="thin">
        <color indexed="8"/>
      </bottom>
    </border>
    <border>
      <left style="medium">
        <color indexed="8"/>
      </left>
      <right style="medium">
        <color indexed="8"/>
      </right>
      <top/>
      <bottom style="medium">
        <color indexed="8"/>
      </bottom>
    </border>
    <border>
      <left style="medium">
        <color indexed="8"/>
      </left>
      <right/>
      <top/>
      <bottom style="thin">
        <color indexed="8"/>
      </bottom>
    </border>
    <border>
      <left/>
      <right/>
      <top style="thin">
        <color indexed="8"/>
      </top>
      <bottom/>
    </border>
    <border>
      <left style="medium">
        <color indexed="8"/>
      </left>
      <right style="medium">
        <color indexed="8"/>
      </right>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right style="thin">
        <color indexed="8"/>
      </right>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indexed="8"/>
      </left>
      <right style="medium">
        <color indexed="8"/>
      </right>
      <top style="thin">
        <color indexed="8"/>
      </top>
      <bottom/>
    </border>
    <border>
      <left style="medium">
        <color indexed="8"/>
      </left>
      <right style="thin">
        <color indexed="8"/>
      </right>
      <top style="thin">
        <color indexed="8"/>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11" borderId="0" applyNumberFormat="0" applyBorder="0" applyAlignment="0" applyProtection="0"/>
    <xf numFmtId="0" fontId="52" fillId="0" borderId="0" applyNumberFormat="0" applyFill="0" applyBorder="0" applyAlignment="0" applyProtection="0"/>
    <xf numFmtId="0" fontId="4" fillId="1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8" borderId="0" applyNumberFormat="0" applyBorder="0" applyAlignment="0" applyProtection="0"/>
    <xf numFmtId="9" fontId="0" fillId="0" borderId="0" applyFill="0" applyBorder="0" applyAlignment="0" applyProtection="0"/>
    <xf numFmtId="0" fontId="53" fillId="0" borderId="0" applyNumberFormat="0" applyFill="0" applyBorder="0" applyAlignment="0" applyProtection="0"/>
    <xf numFmtId="0" fontId="0" fillId="4" borderId="5" applyNumberFormat="0" applyAlignment="0" applyProtection="0"/>
    <xf numFmtId="0" fontId="9" fillId="0" borderId="6" applyNumberFormat="0" applyFill="0" applyAlignment="0" applyProtection="0"/>
    <xf numFmtId="0" fontId="10"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8" applyNumberFormat="0" applyAlignment="0" applyProtection="0"/>
    <xf numFmtId="0" fontId="14" fillId="2" borderId="8" applyNumberFormat="0" applyAlignment="0" applyProtection="0"/>
    <xf numFmtId="0" fontId="15" fillId="2" borderId="9"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cellStyleXfs>
  <cellXfs count="348">
    <xf numFmtId="0" fontId="0"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horizontal="left"/>
    </xf>
    <xf numFmtId="0" fontId="20" fillId="0" borderId="0" xfId="0" applyFont="1" applyAlignment="1">
      <alignment/>
    </xf>
    <xf numFmtId="0" fontId="0" fillId="0" borderId="0" xfId="0" applyFont="1" applyAlignment="1">
      <alignment horizontal="left"/>
    </xf>
    <xf numFmtId="14" fontId="0" fillId="0" borderId="0" xfId="0" applyNumberFormat="1" applyFont="1" applyAlignment="1">
      <alignment horizontal="left"/>
    </xf>
    <xf numFmtId="0" fontId="0" fillId="8" borderId="0" xfId="0" applyFont="1" applyFill="1" applyAlignment="1">
      <alignment/>
    </xf>
    <xf numFmtId="0" fontId="0" fillId="9" borderId="0" xfId="0" applyFont="1" applyFill="1" applyBorder="1" applyAlignment="1">
      <alignment/>
    </xf>
    <xf numFmtId="0" fontId="0" fillId="9" borderId="0" xfId="0" applyFont="1" applyFill="1" applyBorder="1" applyAlignment="1">
      <alignment horizontal="center"/>
    </xf>
    <xf numFmtId="0" fontId="22" fillId="9" borderId="0" xfId="0" applyFont="1" applyFill="1" applyBorder="1" applyAlignment="1">
      <alignment/>
    </xf>
    <xf numFmtId="0" fontId="23" fillId="9" borderId="0" xfId="0" applyFont="1" applyFill="1" applyBorder="1" applyAlignment="1">
      <alignment horizontal="center"/>
    </xf>
    <xf numFmtId="0" fontId="22" fillId="9" borderId="0" xfId="0" applyFont="1" applyFill="1" applyBorder="1" applyAlignment="1">
      <alignment horizontal="center"/>
    </xf>
    <xf numFmtId="0" fontId="0" fillId="0" borderId="0" xfId="0" applyFont="1" applyAlignment="1">
      <alignment vertical="top"/>
    </xf>
    <xf numFmtId="0" fontId="0" fillId="0" borderId="0" xfId="0" applyFont="1" applyAlignment="1">
      <alignment horizontal="left" vertical="top"/>
    </xf>
    <xf numFmtId="0" fontId="0" fillId="0" borderId="0" xfId="0" applyFont="1" applyBorder="1" applyAlignment="1">
      <alignment/>
    </xf>
    <xf numFmtId="0" fontId="0" fillId="9" borderId="0" xfId="0" applyFont="1" applyFill="1" applyAlignment="1" applyProtection="1">
      <alignment vertical="top"/>
      <protection/>
    </xf>
    <xf numFmtId="0" fontId="21" fillId="9" borderId="0" xfId="0" applyFont="1" applyFill="1" applyBorder="1" applyAlignment="1" applyProtection="1">
      <alignment horizontal="left"/>
      <protection/>
    </xf>
    <xf numFmtId="0" fontId="21" fillId="9" borderId="0" xfId="0" applyFont="1" applyFill="1" applyBorder="1" applyAlignment="1" applyProtection="1">
      <alignment horizontal="center"/>
      <protection/>
    </xf>
    <xf numFmtId="0" fontId="0" fillId="9" borderId="0" xfId="0" applyFont="1" applyFill="1" applyAlignment="1" applyProtection="1">
      <alignment horizontal="left" vertical="top"/>
      <protection/>
    </xf>
    <xf numFmtId="0" fontId="0" fillId="9" borderId="0" xfId="0" applyFont="1" applyFill="1" applyBorder="1" applyAlignment="1" applyProtection="1">
      <alignment vertical="top"/>
      <protection/>
    </xf>
    <xf numFmtId="0" fontId="0" fillId="9" borderId="0" xfId="0" applyFont="1" applyFill="1" applyAlignment="1" applyProtection="1">
      <alignment/>
      <protection/>
    </xf>
    <xf numFmtId="0" fontId="0" fillId="8" borderId="0" xfId="0" applyFont="1" applyFill="1" applyAlignment="1" applyProtection="1">
      <alignment vertical="top"/>
      <protection/>
    </xf>
    <xf numFmtId="0" fontId="21" fillId="8" borderId="0" xfId="0" applyFont="1" applyFill="1" applyAlignment="1" applyProtection="1">
      <alignment horizontal="left" vertical="top"/>
      <protection/>
    </xf>
    <xf numFmtId="0" fontId="21" fillId="8" borderId="0" xfId="0" applyFont="1" applyFill="1" applyAlignment="1" applyProtection="1">
      <alignment vertical="top"/>
      <protection/>
    </xf>
    <xf numFmtId="0" fontId="0" fillId="8" borderId="0" xfId="0" applyFont="1" applyFill="1" applyAlignment="1" applyProtection="1">
      <alignment horizontal="left" vertical="top"/>
      <protection/>
    </xf>
    <xf numFmtId="0" fontId="0" fillId="8" borderId="0" xfId="0" applyFont="1" applyFill="1" applyBorder="1" applyAlignment="1" applyProtection="1">
      <alignment vertical="top"/>
      <protection/>
    </xf>
    <xf numFmtId="0" fontId="0" fillId="8" borderId="0" xfId="0" applyFont="1" applyFill="1" applyAlignment="1" applyProtection="1">
      <alignment/>
      <protection/>
    </xf>
    <xf numFmtId="0" fontId="0" fillId="9" borderId="10" xfId="0" applyFont="1" applyFill="1" applyBorder="1" applyAlignment="1" applyProtection="1">
      <alignment vertical="top"/>
      <protection/>
    </xf>
    <xf numFmtId="0" fontId="0" fillId="9" borderId="10" xfId="0" applyFont="1" applyFill="1" applyBorder="1" applyAlignment="1" applyProtection="1">
      <alignment horizontal="left" vertical="top"/>
      <protection/>
    </xf>
    <xf numFmtId="0" fontId="0" fillId="9" borderId="11" xfId="0" applyFont="1" applyFill="1" applyBorder="1" applyAlignment="1" applyProtection="1">
      <alignment vertical="top"/>
      <protection/>
    </xf>
    <xf numFmtId="0" fontId="24" fillId="8" borderId="0" xfId="0" applyFont="1" applyFill="1" applyAlignment="1" applyProtection="1">
      <alignment vertical="top"/>
      <protection/>
    </xf>
    <xf numFmtId="0" fontId="24" fillId="9" borderId="12" xfId="0" applyFont="1" applyFill="1" applyBorder="1" applyAlignment="1" applyProtection="1">
      <alignment vertical="top"/>
      <protection/>
    </xf>
    <xf numFmtId="0" fontId="24" fillId="9" borderId="0" xfId="0" applyFont="1" applyFill="1" applyBorder="1" applyAlignment="1">
      <alignment vertical="top"/>
    </xf>
    <xf numFmtId="0" fontId="24" fillId="11" borderId="13" xfId="0" applyFont="1" applyFill="1" applyBorder="1" applyAlignment="1" applyProtection="1">
      <alignment horizontal="left" vertical="top"/>
      <protection locked="0"/>
    </xf>
    <xf numFmtId="0" fontId="24" fillId="9" borderId="14" xfId="0" applyFont="1" applyFill="1" applyBorder="1" applyAlignment="1" applyProtection="1">
      <alignment vertical="top"/>
      <protection/>
    </xf>
    <xf numFmtId="0" fontId="24" fillId="8" borderId="0" xfId="0" applyFont="1" applyFill="1" applyAlignment="1" applyProtection="1">
      <alignment/>
      <protection/>
    </xf>
    <xf numFmtId="0" fontId="24" fillId="8" borderId="0" xfId="0" applyFont="1" applyFill="1" applyAlignment="1">
      <alignment/>
    </xf>
    <xf numFmtId="0" fontId="24" fillId="0" borderId="0" xfId="0" applyFont="1" applyAlignment="1">
      <alignment/>
    </xf>
    <xf numFmtId="0" fontId="24" fillId="13" borderId="0" xfId="0" applyFont="1" applyFill="1" applyBorder="1" applyAlignment="1">
      <alignment vertical="top"/>
    </xf>
    <xf numFmtId="0" fontId="24" fillId="0" borderId="13" xfId="0" applyFont="1" applyFill="1" applyBorder="1" applyAlignment="1" applyProtection="1">
      <alignment horizontal="left" vertical="top"/>
      <protection locked="0"/>
    </xf>
    <xf numFmtId="0" fontId="25" fillId="9" borderId="15" xfId="0" applyFont="1" applyFill="1" applyBorder="1" applyAlignment="1" applyProtection="1">
      <alignment vertical="center"/>
      <protection/>
    </xf>
    <xf numFmtId="0" fontId="24" fillId="9" borderId="16" xfId="0" applyFont="1" applyFill="1" applyBorder="1" applyAlignment="1" applyProtection="1">
      <alignment vertical="top"/>
      <protection/>
    </xf>
    <xf numFmtId="0" fontId="24" fillId="13" borderId="16" xfId="0" applyFont="1" applyFill="1" applyBorder="1" applyAlignment="1" applyProtection="1">
      <alignment vertical="top"/>
      <protection/>
    </xf>
    <xf numFmtId="0" fontId="24" fillId="9" borderId="16" xfId="0" applyFont="1" applyFill="1" applyBorder="1" applyAlignment="1" applyProtection="1">
      <alignment horizontal="left" vertical="top"/>
      <protection/>
    </xf>
    <xf numFmtId="0" fontId="24" fillId="9" borderId="17" xfId="0" applyFont="1" applyFill="1" applyBorder="1" applyAlignment="1" applyProtection="1">
      <alignment vertical="top"/>
      <protection/>
    </xf>
    <xf numFmtId="0" fontId="26" fillId="8" borderId="0" xfId="0" applyFont="1" applyFill="1" applyAlignment="1" applyProtection="1">
      <alignment vertical="center"/>
      <protection/>
    </xf>
    <xf numFmtId="0" fontId="24" fillId="9" borderId="0" xfId="0" applyFont="1" applyFill="1" applyAlignment="1" applyProtection="1">
      <alignment vertical="top"/>
      <protection/>
    </xf>
    <xf numFmtId="0" fontId="24" fillId="13" borderId="0" xfId="0" applyFont="1" applyFill="1" applyBorder="1" applyAlignment="1" applyProtection="1">
      <alignment vertical="top"/>
      <protection/>
    </xf>
    <xf numFmtId="0" fontId="24" fillId="9" borderId="0" xfId="0" applyFont="1" applyFill="1" applyBorder="1" applyAlignment="1" applyProtection="1">
      <alignment vertical="top"/>
      <protection/>
    </xf>
    <xf numFmtId="0" fontId="24" fillId="8" borderId="0" xfId="0" applyFont="1" applyFill="1" applyAlignment="1" applyProtection="1">
      <alignment horizontal="left" vertical="top"/>
      <protection/>
    </xf>
    <xf numFmtId="0" fontId="24" fillId="8" borderId="0" xfId="0" applyFont="1" applyFill="1" applyBorder="1" applyAlignment="1" applyProtection="1">
      <alignment vertical="top"/>
      <protection/>
    </xf>
    <xf numFmtId="0" fontId="24" fillId="8" borderId="0" xfId="0" applyFont="1" applyFill="1" applyAlignment="1" applyProtection="1">
      <alignment vertical="center"/>
      <protection/>
    </xf>
    <xf numFmtId="0" fontId="27" fillId="9" borderId="18" xfId="0" applyFont="1" applyFill="1" applyBorder="1" applyAlignment="1" applyProtection="1">
      <alignment vertical="center"/>
      <protection/>
    </xf>
    <xf numFmtId="0" fontId="27" fillId="9" borderId="10" xfId="0" applyFont="1" applyFill="1" applyBorder="1" applyAlignment="1" applyProtection="1">
      <alignment vertical="center"/>
      <protection/>
    </xf>
    <xf numFmtId="0" fontId="24" fillId="13" borderId="10" xfId="0" applyFont="1" applyFill="1" applyBorder="1" applyAlignment="1" applyProtection="1">
      <alignment vertical="center"/>
      <protection/>
    </xf>
    <xf numFmtId="0" fontId="24" fillId="9" borderId="10" xfId="0" applyFont="1" applyFill="1" applyBorder="1" applyAlignment="1" applyProtection="1">
      <alignment vertical="center"/>
      <protection/>
    </xf>
    <xf numFmtId="0" fontId="27" fillId="13" borderId="10" xfId="0" applyFont="1" applyFill="1" applyBorder="1" applyAlignment="1" applyProtection="1">
      <alignment vertical="center"/>
      <protection/>
    </xf>
    <xf numFmtId="0" fontId="24" fillId="9" borderId="10" xfId="0" applyFont="1" applyFill="1" applyBorder="1" applyAlignment="1" applyProtection="1">
      <alignment horizontal="left" vertical="center"/>
      <protection/>
    </xf>
    <xf numFmtId="0" fontId="24" fillId="9" borderId="11" xfId="0" applyFont="1" applyFill="1" applyBorder="1" applyAlignment="1" applyProtection="1">
      <alignment vertical="center"/>
      <protection/>
    </xf>
    <xf numFmtId="0" fontId="24" fillId="8" borderId="0" xfId="0" applyFont="1" applyFill="1" applyAlignment="1">
      <alignment vertical="center"/>
    </xf>
    <xf numFmtId="0" fontId="24" fillId="0" borderId="0" xfId="0" applyFont="1" applyFill="1" applyAlignment="1">
      <alignment vertical="center"/>
    </xf>
    <xf numFmtId="0" fontId="24" fillId="9" borderId="12" xfId="0" applyFont="1" applyFill="1" applyBorder="1" applyAlignment="1" applyProtection="1">
      <alignment vertical="center"/>
      <protection/>
    </xf>
    <xf numFmtId="0" fontId="24" fillId="9" borderId="0" xfId="0" applyFont="1" applyFill="1" applyBorder="1" applyAlignment="1">
      <alignment vertical="center"/>
    </xf>
    <xf numFmtId="0" fontId="24" fillId="13" borderId="0" xfId="0" applyFont="1" applyFill="1" applyBorder="1" applyAlignment="1">
      <alignment vertical="center"/>
    </xf>
    <xf numFmtId="0" fontId="24" fillId="11" borderId="13" xfId="0" applyFont="1" applyFill="1" applyBorder="1" applyAlignment="1" applyProtection="1">
      <alignment horizontal="left" vertical="center"/>
      <protection locked="0"/>
    </xf>
    <xf numFmtId="0" fontId="24" fillId="9" borderId="14" xfId="0" applyFont="1" applyFill="1" applyBorder="1" applyAlignment="1" applyProtection="1">
      <alignment vertical="center"/>
      <protection/>
    </xf>
    <xf numFmtId="0" fontId="24" fillId="0" borderId="0" xfId="0" applyFont="1" applyAlignment="1">
      <alignment vertical="center"/>
    </xf>
    <xf numFmtId="165" fontId="24" fillId="13" borderId="0" xfId="0" applyNumberFormat="1" applyFont="1" applyFill="1" applyBorder="1" applyAlignment="1">
      <alignment vertical="center"/>
    </xf>
    <xf numFmtId="0" fontId="24" fillId="0" borderId="13" xfId="0" applyFont="1" applyFill="1" applyBorder="1" applyAlignment="1" applyProtection="1">
      <alignment horizontal="left" vertical="center"/>
      <protection locked="0"/>
    </xf>
    <xf numFmtId="0" fontId="27" fillId="11" borderId="0" xfId="0" applyFont="1" applyFill="1" applyBorder="1" applyAlignment="1">
      <alignment vertical="center"/>
    </xf>
    <xf numFmtId="166" fontId="24" fillId="11" borderId="13" xfId="0" applyNumberFormat="1" applyFont="1" applyFill="1" applyBorder="1" applyAlignment="1" applyProtection="1">
      <alignment horizontal="left" vertical="center"/>
      <protection locked="0"/>
    </xf>
    <xf numFmtId="0" fontId="24" fillId="9" borderId="12" xfId="0" applyFont="1" applyFill="1" applyBorder="1" applyAlignment="1" applyProtection="1">
      <alignment vertical="center" wrapText="1"/>
      <protection/>
    </xf>
    <xf numFmtId="0" fontId="24" fillId="9" borderId="0" xfId="0" applyFont="1" applyFill="1" applyBorder="1" applyAlignment="1">
      <alignment vertical="center" wrapText="1"/>
    </xf>
    <xf numFmtId="0" fontId="24" fillId="11" borderId="0" xfId="0" applyFont="1" applyFill="1" applyBorder="1" applyAlignment="1">
      <alignment vertical="center"/>
    </xf>
    <xf numFmtId="0" fontId="27" fillId="13" borderId="0" xfId="0" applyFont="1" applyFill="1" applyBorder="1" applyAlignment="1">
      <alignment vertical="center"/>
    </xf>
    <xf numFmtId="165" fontId="24" fillId="18" borderId="13" xfId="0" applyNumberFormat="1" applyFont="1" applyFill="1" applyBorder="1" applyAlignment="1" applyProtection="1">
      <alignment horizontal="left" vertical="center"/>
      <protection locked="0"/>
    </xf>
    <xf numFmtId="0" fontId="24" fillId="13" borderId="0" xfId="0" applyFont="1" applyFill="1" applyBorder="1" applyAlignment="1">
      <alignment vertical="center" wrapText="1"/>
    </xf>
    <xf numFmtId="167" fontId="24" fillId="11" borderId="13" xfId="0" applyNumberFormat="1" applyFont="1" applyFill="1" applyBorder="1" applyAlignment="1" applyProtection="1">
      <alignment horizontal="left" vertical="center"/>
      <protection locked="0"/>
    </xf>
    <xf numFmtId="0" fontId="24" fillId="9" borderId="12" xfId="0" applyNumberFormat="1" applyFont="1" applyFill="1" applyBorder="1" applyAlignment="1" applyProtection="1">
      <alignment vertical="center"/>
      <protection/>
    </xf>
    <xf numFmtId="0" fontId="24" fillId="9" borderId="0" xfId="0" applyNumberFormat="1" applyFont="1" applyFill="1" applyBorder="1" applyAlignment="1">
      <alignment vertical="center"/>
    </xf>
    <xf numFmtId="0" fontId="27" fillId="9" borderId="0" xfId="0" applyFont="1" applyFill="1" applyBorder="1" applyAlignment="1">
      <alignment vertical="center"/>
    </xf>
    <xf numFmtId="0" fontId="27" fillId="9" borderId="14" xfId="0" applyFont="1" applyFill="1" applyBorder="1" applyAlignment="1" applyProtection="1">
      <alignment vertical="center"/>
      <protection/>
    </xf>
    <xf numFmtId="168" fontId="24" fillId="13" borderId="0" xfId="0" applyNumberFormat="1" applyFont="1" applyFill="1" applyBorder="1" applyAlignment="1">
      <alignment vertical="center"/>
    </xf>
    <xf numFmtId="0" fontId="24" fillId="19" borderId="0" xfId="0" applyFont="1" applyFill="1" applyBorder="1" applyAlignment="1">
      <alignment vertical="center"/>
    </xf>
    <xf numFmtId="0" fontId="24" fillId="11" borderId="0" xfId="0" applyFont="1" applyFill="1" applyBorder="1" applyAlignment="1">
      <alignment horizontal="left" vertical="center"/>
    </xf>
    <xf numFmtId="169" fontId="24" fillId="18" borderId="13" xfId="0" applyNumberFormat="1" applyFont="1" applyFill="1" applyBorder="1" applyAlignment="1" applyProtection="1">
      <alignment horizontal="left" vertical="center"/>
      <protection locked="0"/>
    </xf>
    <xf numFmtId="170" fontId="24" fillId="11" borderId="13" xfId="0" applyNumberFormat="1" applyFont="1" applyFill="1" applyBorder="1" applyAlignment="1" applyProtection="1">
      <alignment horizontal="left" vertical="center"/>
      <protection locked="0"/>
    </xf>
    <xf numFmtId="169" fontId="24" fillId="11" borderId="13" xfId="0" applyNumberFormat="1" applyFont="1" applyFill="1" applyBorder="1" applyAlignment="1" applyProtection="1">
      <alignment horizontal="left" vertical="center"/>
      <protection locked="0"/>
    </xf>
    <xf numFmtId="0" fontId="24" fillId="18" borderId="13" xfId="0" applyFont="1" applyFill="1" applyBorder="1" applyAlignment="1" applyProtection="1">
      <alignment horizontal="left" vertical="center"/>
      <protection locked="0"/>
    </xf>
    <xf numFmtId="0" fontId="24" fillId="18" borderId="19" xfId="0" applyFont="1" applyFill="1" applyBorder="1" applyAlignment="1" applyProtection="1">
      <alignment horizontal="left" vertical="center"/>
      <protection locked="0"/>
    </xf>
    <xf numFmtId="0" fontId="26" fillId="9" borderId="15" xfId="0" applyFont="1" applyFill="1" applyBorder="1" applyAlignment="1" applyProtection="1">
      <alignment vertical="center"/>
      <protection/>
    </xf>
    <xf numFmtId="0" fontId="24" fillId="9" borderId="16" xfId="0" applyFont="1" applyFill="1" applyBorder="1" applyAlignment="1" applyProtection="1">
      <alignment vertical="center"/>
      <protection/>
    </xf>
    <xf numFmtId="0" fontId="24" fillId="11" borderId="16" xfId="0" applyFont="1" applyFill="1" applyBorder="1" applyAlignment="1" applyProtection="1">
      <alignment vertical="center"/>
      <protection/>
    </xf>
    <xf numFmtId="0" fontId="24" fillId="9" borderId="20" xfId="0" applyFont="1" applyFill="1" applyBorder="1" applyAlignment="1">
      <alignment vertical="center"/>
    </xf>
    <xf numFmtId="0" fontId="24" fillId="9" borderId="16" xfId="0" applyFont="1" applyFill="1" applyBorder="1" applyAlignment="1" applyProtection="1">
      <alignment horizontal="left" vertical="center"/>
      <protection/>
    </xf>
    <xf numFmtId="0" fontId="24" fillId="9" borderId="17" xfId="0" applyFont="1" applyFill="1" applyBorder="1" applyAlignment="1" applyProtection="1">
      <alignment vertical="center"/>
      <protection/>
    </xf>
    <xf numFmtId="0" fontId="25" fillId="8" borderId="0" xfId="0" applyFont="1" applyFill="1" applyBorder="1" applyAlignment="1" applyProtection="1">
      <alignment vertical="center"/>
      <protection/>
    </xf>
    <xf numFmtId="0" fontId="24" fillId="8" borderId="0" xfId="0" applyFont="1" applyFill="1" applyBorder="1" applyAlignment="1" applyProtection="1">
      <alignment vertical="center"/>
      <protection/>
    </xf>
    <xf numFmtId="0" fontId="24" fillId="11" borderId="0" xfId="0" applyFont="1" applyFill="1" applyBorder="1" applyAlignment="1" applyProtection="1">
      <alignment vertical="center"/>
      <protection/>
    </xf>
    <xf numFmtId="0" fontId="24" fillId="8" borderId="0" xfId="0" applyFont="1" applyFill="1" applyBorder="1" applyAlignment="1" applyProtection="1">
      <alignment horizontal="left" vertical="center"/>
      <protection/>
    </xf>
    <xf numFmtId="0" fontId="24" fillId="11" borderId="10" xfId="0" applyFont="1" applyFill="1" applyBorder="1" applyAlignment="1" applyProtection="1">
      <alignment vertical="center"/>
      <protection/>
    </xf>
    <xf numFmtId="0" fontId="24" fillId="0" borderId="0" xfId="0" applyFont="1" applyBorder="1" applyAlignment="1">
      <alignment vertical="center"/>
    </xf>
    <xf numFmtId="0" fontId="24" fillId="5" borderId="0" xfId="0" applyFont="1" applyFill="1" applyBorder="1" applyAlignment="1">
      <alignment vertical="center"/>
    </xf>
    <xf numFmtId="0" fontId="0" fillId="8" borderId="0" xfId="0" applyFont="1" applyFill="1" applyAlignment="1">
      <alignment vertical="top"/>
    </xf>
    <xf numFmtId="0" fontId="0" fillId="8" borderId="0" xfId="0" applyFont="1" applyFill="1" applyAlignment="1">
      <alignment horizontal="left" vertical="top"/>
    </xf>
    <xf numFmtId="0" fontId="0" fillId="8" borderId="0" xfId="0" applyFont="1" applyFill="1" applyBorder="1" applyAlignment="1">
      <alignment/>
    </xf>
    <xf numFmtId="0" fontId="24" fillId="0" borderId="0" xfId="0" applyFont="1" applyAlignment="1">
      <alignment vertical="top"/>
    </xf>
    <xf numFmtId="0" fontId="24" fillId="0" borderId="0" xfId="0" applyFont="1" applyAlignment="1">
      <alignment vertical="top" wrapText="1"/>
    </xf>
    <xf numFmtId="0" fontId="24" fillId="9" borderId="0" xfId="0" applyFont="1" applyFill="1" applyAlignment="1">
      <alignment vertical="top"/>
    </xf>
    <xf numFmtId="0" fontId="21" fillId="9" borderId="0" xfId="0" applyFont="1" applyFill="1" applyBorder="1" applyAlignment="1">
      <alignment horizontal="left" vertical="top"/>
    </xf>
    <xf numFmtId="0" fontId="27" fillId="9" borderId="0" xfId="0" applyFont="1" applyFill="1" applyBorder="1" applyAlignment="1">
      <alignment horizontal="center" vertical="top"/>
    </xf>
    <xf numFmtId="0" fontId="27" fillId="9" borderId="0" xfId="0" applyFont="1" applyFill="1" applyBorder="1" applyAlignment="1">
      <alignment horizontal="center" vertical="top" wrapText="1"/>
    </xf>
    <xf numFmtId="0" fontId="24" fillId="9" borderId="0" xfId="0" applyFont="1" applyFill="1" applyAlignment="1">
      <alignment vertical="top" wrapText="1"/>
    </xf>
    <xf numFmtId="0" fontId="24" fillId="8" borderId="0" xfId="0" applyFont="1" applyFill="1" applyAlignment="1">
      <alignment vertical="top"/>
    </xf>
    <xf numFmtId="0" fontId="21" fillId="8" borderId="0" xfId="0" applyFont="1" applyFill="1" applyAlignment="1">
      <alignment vertical="top"/>
    </xf>
    <xf numFmtId="0" fontId="27" fillId="8" borderId="0" xfId="0" applyFont="1" applyFill="1" applyAlignment="1">
      <alignment vertical="top"/>
    </xf>
    <xf numFmtId="0" fontId="27" fillId="8" borderId="0" xfId="0" applyFont="1" applyFill="1" applyAlignment="1">
      <alignment vertical="top" wrapText="1"/>
    </xf>
    <xf numFmtId="0" fontId="24" fillId="8" borderId="0" xfId="0" applyFont="1" applyFill="1" applyAlignment="1">
      <alignment vertical="top" wrapText="1"/>
    </xf>
    <xf numFmtId="0" fontId="24" fillId="8" borderId="0" xfId="0" applyFont="1" applyFill="1" applyBorder="1" applyAlignment="1">
      <alignment vertical="top"/>
    </xf>
    <xf numFmtId="0" fontId="21" fillId="8" borderId="0" xfId="0" applyFont="1" applyFill="1" applyAlignment="1">
      <alignment vertical="center"/>
    </xf>
    <xf numFmtId="0" fontId="18" fillId="8" borderId="0" xfId="0" applyFont="1" applyFill="1" applyAlignment="1">
      <alignment vertical="center"/>
    </xf>
    <xf numFmtId="0" fontId="22" fillId="8" borderId="0" xfId="0" applyFont="1" applyFill="1" applyAlignment="1">
      <alignment vertical="top" wrapText="1"/>
    </xf>
    <xf numFmtId="0" fontId="27" fillId="9" borderId="21" xfId="0" applyFont="1" applyFill="1" applyBorder="1" applyAlignment="1">
      <alignment vertical="top" wrapText="1"/>
    </xf>
    <xf numFmtId="0" fontId="27" fillId="9" borderId="22" xfId="0" applyFont="1" applyFill="1" applyBorder="1" applyAlignment="1">
      <alignment vertical="top" wrapText="1"/>
    </xf>
    <xf numFmtId="0" fontId="29" fillId="0" borderId="23" xfId="0" applyFont="1" applyBorder="1" applyAlignment="1">
      <alignment horizontal="center"/>
    </xf>
    <xf numFmtId="0" fontId="31" fillId="8" borderId="0" xfId="0" applyFont="1" applyFill="1" applyAlignment="1">
      <alignment horizontal="left" vertical="top"/>
    </xf>
    <xf numFmtId="0" fontId="22" fillId="8" borderId="0" xfId="0" applyFont="1" applyFill="1" applyAlignment="1">
      <alignment vertical="top"/>
    </xf>
    <xf numFmtId="0" fontId="22" fillId="8" borderId="0" xfId="0" applyFont="1" applyFill="1" applyBorder="1" applyAlignment="1">
      <alignment vertical="top"/>
    </xf>
    <xf numFmtId="0" fontId="22" fillId="0" borderId="0" xfId="0" applyFont="1" applyAlignment="1">
      <alignment vertical="top" wrapText="1"/>
    </xf>
    <xf numFmtId="0" fontId="27" fillId="9" borderId="24" xfId="0" applyFont="1" applyFill="1" applyBorder="1" applyAlignment="1">
      <alignment wrapText="1"/>
    </xf>
    <xf numFmtId="0" fontId="27" fillId="9" borderId="25" xfId="0" applyFont="1" applyFill="1" applyBorder="1" applyAlignment="1">
      <alignment wrapText="1"/>
    </xf>
    <xf numFmtId="0" fontId="24" fillId="9" borderId="24" xfId="0" applyFont="1" applyFill="1" applyBorder="1" applyAlignment="1">
      <alignment horizontal="center" wrapText="1"/>
    </xf>
    <xf numFmtId="0" fontId="24" fillId="9" borderId="26" xfId="0" applyFont="1" applyFill="1" applyBorder="1" applyAlignment="1">
      <alignment horizontal="center" wrapText="1"/>
    </xf>
    <xf numFmtId="0" fontId="24" fillId="9" borderId="27" xfId="0" applyFont="1" applyFill="1" applyBorder="1" applyAlignment="1">
      <alignment horizontal="center" wrapText="1"/>
    </xf>
    <xf numFmtId="0" fontId="29" fillId="9" borderId="28" xfId="0" applyFont="1" applyFill="1" applyBorder="1" applyAlignment="1">
      <alignment horizontal="center" wrapText="1"/>
    </xf>
    <xf numFmtId="0" fontId="32" fillId="9" borderId="29" xfId="0" applyFont="1" applyFill="1" applyBorder="1" applyAlignment="1">
      <alignment horizontal="center" wrapText="1"/>
    </xf>
    <xf numFmtId="0" fontId="33" fillId="9" borderId="26" xfId="0" applyFont="1" applyFill="1" applyBorder="1" applyAlignment="1">
      <alignment horizontal="center" wrapText="1"/>
    </xf>
    <xf numFmtId="0" fontId="34" fillId="9" borderId="25" xfId="0" applyFont="1" applyFill="1" applyBorder="1" applyAlignment="1">
      <alignment horizontal="center" wrapText="1"/>
    </xf>
    <xf numFmtId="0" fontId="35" fillId="8" borderId="0" xfId="0" applyFont="1" applyFill="1" applyAlignment="1">
      <alignment vertical="top"/>
    </xf>
    <xf numFmtId="0" fontId="22" fillId="0" borderId="0" xfId="0" applyFont="1" applyAlignment="1">
      <alignment vertical="top"/>
    </xf>
    <xf numFmtId="0" fontId="24" fillId="6" borderId="21" xfId="0" applyFont="1" applyFill="1" applyBorder="1" applyAlignment="1">
      <alignment vertical="top"/>
    </xf>
    <xf numFmtId="0" fontId="24" fillId="6" borderId="30" xfId="0" applyFont="1" applyFill="1" applyBorder="1" applyAlignment="1">
      <alignment horizontal="left" vertical="top"/>
    </xf>
    <xf numFmtId="171" fontId="24" fillId="6" borderId="21" xfId="0" applyNumberFormat="1" applyFont="1" applyFill="1" applyBorder="1" applyAlignment="1">
      <alignment horizontal="center" vertical="top" wrapText="1"/>
    </xf>
    <xf numFmtId="171" fontId="24" fillId="6" borderId="30" xfId="0" applyNumberFormat="1" applyFont="1" applyFill="1" applyBorder="1" applyAlignment="1">
      <alignment horizontal="center" vertical="top" wrapText="1"/>
    </xf>
    <xf numFmtId="171" fontId="29" fillId="2" borderId="23" xfId="0" applyNumberFormat="1" applyFont="1" applyFill="1" applyBorder="1" applyAlignment="1">
      <alignment horizontal="center" vertical="top"/>
    </xf>
    <xf numFmtId="171" fontId="32" fillId="6" borderId="30" xfId="0" applyNumberFormat="1" applyFont="1" applyFill="1" applyBorder="1" applyAlignment="1">
      <alignment horizontal="center" vertical="top"/>
    </xf>
    <xf numFmtId="171" fontId="36" fillId="6" borderId="30" xfId="0" applyNumberFormat="1" applyFont="1" applyFill="1" applyBorder="1" applyAlignment="1">
      <alignment horizontal="center" vertical="top"/>
    </xf>
    <xf numFmtId="171" fontId="37" fillId="6" borderId="22" xfId="0" applyNumberFormat="1" applyFont="1" applyFill="1" applyBorder="1" applyAlignment="1">
      <alignment horizontal="center" vertical="top"/>
    </xf>
    <xf numFmtId="0" fontId="24" fillId="6" borderId="24" xfId="0" applyFont="1" applyFill="1" applyBorder="1" applyAlignment="1">
      <alignment vertical="top"/>
    </xf>
    <xf numFmtId="0" fontId="24" fillId="6" borderId="26" xfId="0" applyFont="1" applyFill="1" applyBorder="1" applyAlignment="1">
      <alignment horizontal="left" vertical="top"/>
    </xf>
    <xf numFmtId="171" fontId="24" fillId="6" borderId="24" xfId="0" applyNumberFormat="1" applyFont="1" applyFill="1" applyBorder="1" applyAlignment="1">
      <alignment horizontal="center" vertical="top" wrapText="1"/>
    </xf>
    <xf numFmtId="171" fontId="24" fillId="6" borderId="26" xfId="0" applyNumberFormat="1" applyFont="1" applyFill="1" applyBorder="1" applyAlignment="1">
      <alignment horizontal="center" vertical="top" wrapText="1"/>
    </xf>
    <xf numFmtId="171" fontId="29" fillId="2" borderId="28" xfId="0" applyNumberFormat="1" applyFont="1" applyFill="1" applyBorder="1" applyAlignment="1">
      <alignment horizontal="center" vertical="top"/>
    </xf>
    <xf numFmtId="171" fontId="32" fillId="6" borderId="26" xfId="0" applyNumberFormat="1" applyFont="1" applyFill="1" applyBorder="1" applyAlignment="1">
      <alignment horizontal="center" vertical="top"/>
    </xf>
    <xf numFmtId="171" fontId="36" fillId="6" borderId="26" xfId="0" applyNumberFormat="1" applyFont="1" applyFill="1" applyBorder="1" applyAlignment="1">
      <alignment horizontal="center" vertical="top"/>
    </xf>
    <xf numFmtId="171" fontId="37" fillId="6" borderId="25" xfId="0" applyNumberFormat="1" applyFont="1" applyFill="1" applyBorder="1" applyAlignment="1">
      <alignment horizontal="center" vertical="top"/>
    </xf>
    <xf numFmtId="0" fontId="24" fillId="2" borderId="21" xfId="0" applyFont="1" applyFill="1" applyBorder="1" applyAlignment="1">
      <alignment vertical="top"/>
    </xf>
    <xf numFmtId="0" fontId="24" fillId="2" borderId="30" xfId="0" applyFont="1" applyFill="1" applyBorder="1" applyAlignment="1">
      <alignment horizontal="left" vertical="top"/>
    </xf>
    <xf numFmtId="171" fontId="24" fillId="2" borderId="21" xfId="0" applyNumberFormat="1" applyFont="1" applyFill="1" applyBorder="1" applyAlignment="1">
      <alignment horizontal="center" vertical="top" wrapText="1"/>
    </xf>
    <xf numFmtId="171" fontId="24" fillId="2" borderId="30" xfId="0" applyNumberFormat="1" applyFont="1" applyFill="1" applyBorder="1" applyAlignment="1">
      <alignment horizontal="center" vertical="top" wrapText="1"/>
    </xf>
    <xf numFmtId="171" fontId="29" fillId="18" borderId="23" xfId="0" applyNumberFormat="1" applyFont="1" applyFill="1" applyBorder="1" applyAlignment="1">
      <alignment horizontal="center" vertical="top"/>
    </xf>
    <xf numFmtId="171" fontId="32" fillId="2" borderId="30" xfId="0" applyNumberFormat="1" applyFont="1" applyFill="1" applyBorder="1" applyAlignment="1">
      <alignment horizontal="center" vertical="top"/>
    </xf>
    <xf numFmtId="171" fontId="36" fillId="2" borderId="30" xfId="0" applyNumberFormat="1" applyFont="1" applyFill="1" applyBorder="1" applyAlignment="1">
      <alignment horizontal="center" vertical="top"/>
    </xf>
    <xf numFmtId="171" fontId="37" fillId="2" borderId="22" xfId="0" applyNumberFormat="1" applyFont="1" applyFill="1" applyBorder="1" applyAlignment="1">
      <alignment horizontal="center" vertical="top"/>
    </xf>
    <xf numFmtId="171" fontId="35" fillId="8" borderId="0" xfId="0" applyNumberFormat="1" applyFont="1" applyFill="1" applyAlignment="1">
      <alignment vertical="top"/>
    </xf>
    <xf numFmtId="0" fontId="24" fillId="2" borderId="24" xfId="0" applyFont="1" applyFill="1" applyBorder="1" applyAlignment="1">
      <alignment vertical="top"/>
    </xf>
    <xf numFmtId="0" fontId="24" fillId="2" borderId="26" xfId="0" applyFont="1" applyFill="1" applyBorder="1" applyAlignment="1">
      <alignment horizontal="left" vertical="top"/>
    </xf>
    <xf numFmtId="171" fontId="24" fillId="2" borderId="24" xfId="0" applyNumberFormat="1" applyFont="1" applyFill="1" applyBorder="1" applyAlignment="1">
      <alignment horizontal="center" vertical="top" wrapText="1"/>
    </xf>
    <xf numFmtId="171" fontId="24" fillId="2" borderId="26" xfId="0" applyNumberFormat="1" applyFont="1" applyFill="1" applyBorder="1" applyAlignment="1">
      <alignment horizontal="center" vertical="top" wrapText="1"/>
    </xf>
    <xf numFmtId="171" fontId="29" fillId="18" borderId="28" xfId="0" applyNumberFormat="1" applyFont="1" applyFill="1" applyBorder="1" applyAlignment="1">
      <alignment horizontal="center" vertical="top"/>
    </xf>
    <xf numFmtId="171" fontId="32" fillId="2" borderId="26" xfId="0" applyNumberFormat="1" applyFont="1" applyFill="1" applyBorder="1" applyAlignment="1">
      <alignment horizontal="center" vertical="top"/>
    </xf>
    <xf numFmtId="171" fontId="36" fillId="2" borderId="26" xfId="0" applyNumberFormat="1" applyFont="1" applyFill="1" applyBorder="1" applyAlignment="1">
      <alignment horizontal="center" vertical="top"/>
    </xf>
    <xf numFmtId="171" fontId="37" fillId="2" borderId="25" xfId="0" applyNumberFormat="1" applyFont="1" applyFill="1" applyBorder="1" applyAlignment="1">
      <alignment horizontal="center" vertical="top"/>
    </xf>
    <xf numFmtId="0" fontId="24" fillId="6" borderId="0" xfId="0" applyFont="1" applyFill="1" applyBorder="1" applyAlignment="1">
      <alignment vertical="top"/>
    </xf>
    <xf numFmtId="171" fontId="24" fillId="6" borderId="0" xfId="0" applyNumberFormat="1" applyFont="1" applyFill="1" applyBorder="1" applyAlignment="1">
      <alignment horizontal="center" vertical="top" wrapText="1"/>
    </xf>
    <xf numFmtId="171" fontId="38" fillId="2" borderId="31" xfId="0" applyNumberFormat="1" applyFont="1" applyFill="1" applyBorder="1" applyAlignment="1">
      <alignment horizontal="center" vertical="top"/>
    </xf>
    <xf numFmtId="171" fontId="39" fillId="6" borderId="0" xfId="0" applyNumberFormat="1" applyFont="1" applyFill="1" applyBorder="1" applyAlignment="1">
      <alignment vertical="top"/>
    </xf>
    <xf numFmtId="171" fontId="34" fillId="6" borderId="0" xfId="0" applyNumberFormat="1" applyFont="1" applyFill="1" applyBorder="1" applyAlignment="1">
      <alignment horizontal="center" vertical="top"/>
    </xf>
    <xf numFmtId="171" fontId="37" fillId="6" borderId="0" xfId="0" applyNumberFormat="1" applyFont="1" applyFill="1" applyAlignment="1">
      <alignment vertical="top"/>
    </xf>
    <xf numFmtId="171" fontId="31" fillId="8" borderId="0" xfId="0" applyNumberFormat="1" applyFont="1" applyFill="1" applyAlignment="1">
      <alignment vertical="top"/>
    </xf>
    <xf numFmtId="171" fontId="37" fillId="6" borderId="0" xfId="0" applyNumberFormat="1" applyFont="1" applyFill="1" applyBorder="1" applyAlignment="1">
      <alignment vertical="top"/>
    </xf>
    <xf numFmtId="171" fontId="38" fillId="2" borderId="28" xfId="0" applyNumberFormat="1" applyFont="1" applyFill="1" applyBorder="1" applyAlignment="1">
      <alignment horizontal="center" vertical="top"/>
    </xf>
    <xf numFmtId="0" fontId="27" fillId="9" borderId="32" xfId="0" applyFont="1" applyFill="1" applyBorder="1" applyAlignment="1">
      <alignment wrapText="1"/>
    </xf>
    <xf numFmtId="0" fontId="27" fillId="9" borderId="33" xfId="0" applyFont="1" applyFill="1" applyBorder="1" applyAlignment="1">
      <alignment horizontal="left" wrapText="1"/>
    </xf>
    <xf numFmtId="0" fontId="27" fillId="9" borderId="33" xfId="0" applyFont="1" applyFill="1" applyBorder="1" applyAlignment="1">
      <alignment wrapText="1"/>
    </xf>
    <xf numFmtId="0" fontId="0" fillId="9" borderId="33" xfId="0" applyFont="1" applyFill="1" applyBorder="1" applyAlignment="1">
      <alignment horizontal="center" vertical="top" wrapText="1"/>
    </xf>
    <xf numFmtId="0" fontId="24" fillId="9" borderId="34" xfId="0" applyFont="1" applyFill="1" applyBorder="1" applyAlignment="1">
      <alignment vertical="top" wrapText="1"/>
    </xf>
    <xf numFmtId="0" fontId="24" fillId="8" borderId="0" xfId="0" applyFont="1" applyFill="1" applyBorder="1" applyAlignment="1">
      <alignment vertical="top" wrapText="1"/>
    </xf>
    <xf numFmtId="0" fontId="24" fillId="6" borderId="21" xfId="0" applyFont="1" applyFill="1" applyBorder="1" applyAlignment="1">
      <alignment vertical="top" wrapText="1"/>
    </xf>
    <xf numFmtId="0" fontId="24" fillId="6" borderId="30" xfId="0" applyFont="1" applyFill="1" applyBorder="1" applyAlignment="1">
      <alignment vertical="top" wrapText="1"/>
    </xf>
    <xf numFmtId="0" fontId="39" fillId="8" borderId="0" xfId="0" applyFont="1" applyFill="1" applyBorder="1" applyAlignment="1">
      <alignment vertical="top" wrapText="1"/>
    </xf>
    <xf numFmtId="0" fontId="24" fillId="6" borderId="35" xfId="0" applyFont="1" applyFill="1" applyBorder="1" applyAlignment="1">
      <alignment vertical="top"/>
    </xf>
    <xf numFmtId="0" fontId="24" fillId="6" borderId="0" xfId="0" applyFont="1" applyFill="1" applyBorder="1" applyAlignment="1">
      <alignment horizontal="left" vertical="top"/>
    </xf>
    <xf numFmtId="0" fontId="24" fillId="6" borderId="0" xfId="0" applyFont="1" applyFill="1" applyBorder="1" applyAlignment="1">
      <alignment vertical="top" wrapText="1"/>
    </xf>
    <xf numFmtId="172" fontId="36" fillId="8" borderId="0" xfId="0" applyNumberFormat="1" applyFont="1" applyFill="1" applyBorder="1" applyAlignment="1">
      <alignment vertical="top" wrapText="1"/>
    </xf>
    <xf numFmtId="0" fontId="24" fillId="6" borderId="35" xfId="0" applyFont="1" applyFill="1" applyBorder="1" applyAlignment="1">
      <alignment vertical="top" wrapText="1"/>
    </xf>
    <xf numFmtId="0" fontId="24" fillId="6" borderId="26" xfId="0" applyFont="1" applyFill="1" applyBorder="1" applyAlignment="1">
      <alignment vertical="top" wrapText="1"/>
    </xf>
    <xf numFmtId="0" fontId="24" fillId="2" borderId="21" xfId="0" applyFont="1" applyFill="1" applyBorder="1" applyAlignment="1">
      <alignment vertical="top" wrapText="1"/>
    </xf>
    <xf numFmtId="0" fontId="24" fillId="2" borderId="30" xfId="0" applyFont="1" applyFill="1" applyBorder="1" applyAlignment="1">
      <alignment vertical="top" wrapText="1"/>
    </xf>
    <xf numFmtId="0" fontId="24" fillId="2" borderId="35" xfId="0" applyFont="1" applyFill="1" applyBorder="1" applyAlignment="1">
      <alignment vertical="top"/>
    </xf>
    <xf numFmtId="0" fontId="24" fillId="2" borderId="0" xfId="0" applyFont="1" applyFill="1" applyBorder="1" applyAlignment="1">
      <alignment horizontal="left" vertical="top"/>
    </xf>
    <xf numFmtId="0" fontId="24" fillId="2" borderId="0" xfId="0" applyFont="1" applyFill="1" applyBorder="1" applyAlignment="1">
      <alignment vertical="top" wrapText="1"/>
    </xf>
    <xf numFmtId="0" fontId="24" fillId="2" borderId="35" xfId="0" applyFont="1" applyFill="1" applyBorder="1" applyAlignment="1">
      <alignment vertical="top" wrapText="1"/>
    </xf>
    <xf numFmtId="0" fontId="24" fillId="2" borderId="26" xfId="0" applyFont="1" applyFill="1" applyBorder="1" applyAlignment="1">
      <alignment vertical="top" wrapText="1"/>
    </xf>
    <xf numFmtId="0" fontId="24" fillId="2" borderId="0" xfId="0" applyFont="1" applyFill="1" applyBorder="1" applyAlignment="1">
      <alignment vertical="top"/>
    </xf>
    <xf numFmtId="0" fontId="39" fillId="2" borderId="0" xfId="0" applyFont="1" applyFill="1" applyBorder="1" applyAlignment="1">
      <alignment vertical="top" wrapText="1"/>
    </xf>
    <xf numFmtId="0" fontId="36" fillId="2" borderId="0" xfId="0" applyFont="1" applyFill="1" applyBorder="1" applyAlignment="1">
      <alignment vertical="top" wrapText="1"/>
    </xf>
    <xf numFmtId="0" fontId="36" fillId="8" borderId="0" xfId="0" applyFont="1" applyFill="1" applyBorder="1" applyAlignment="1">
      <alignment vertical="top" wrapText="1"/>
    </xf>
    <xf numFmtId="0" fontId="39" fillId="6" borderId="0" xfId="0" applyFont="1" applyFill="1" applyBorder="1" applyAlignment="1">
      <alignment vertical="top" wrapText="1"/>
    </xf>
    <xf numFmtId="0" fontId="36" fillId="6" borderId="0" xfId="0" applyFont="1" applyFill="1" applyBorder="1" applyAlignment="1">
      <alignment vertical="top" wrapText="1"/>
    </xf>
    <xf numFmtId="173" fontId="24" fillId="8" borderId="0" xfId="0" applyNumberFormat="1" applyFont="1" applyFill="1" applyAlignment="1">
      <alignment vertical="top" wrapText="1"/>
    </xf>
    <xf numFmtId="0" fontId="24" fillId="8" borderId="0" xfId="0" applyFont="1" applyFill="1" applyAlignment="1">
      <alignment horizontal="left" vertical="top"/>
    </xf>
    <xf numFmtId="164" fontId="24" fillId="8" borderId="0" xfId="0" applyNumberFormat="1" applyFont="1" applyFill="1" applyAlignment="1">
      <alignment vertical="top" wrapText="1"/>
    </xf>
    <xf numFmtId="172" fontId="24" fillId="8" borderId="0" xfId="0" applyNumberFormat="1" applyFont="1" applyFill="1" applyAlignment="1">
      <alignment horizontal="left" vertical="top"/>
    </xf>
    <xf numFmtId="0" fontId="24" fillId="0" borderId="0" xfId="0" applyFont="1" applyFill="1" applyAlignment="1">
      <alignment vertical="top"/>
    </xf>
    <xf numFmtId="0" fontId="43" fillId="8" borderId="0" xfId="0" applyFont="1" applyFill="1" applyAlignment="1">
      <alignment vertical="top"/>
    </xf>
    <xf numFmtId="0" fontId="0" fillId="0" borderId="0" xfId="0" applyFont="1" applyFill="1" applyAlignment="1">
      <alignment/>
    </xf>
    <xf numFmtId="0" fontId="44" fillId="8" borderId="0" xfId="0" applyFont="1" applyFill="1" applyAlignment="1">
      <alignment/>
    </xf>
    <xf numFmtId="0" fontId="45" fillId="8" borderId="0" xfId="0" applyFont="1" applyFill="1" applyAlignment="1">
      <alignment vertical="top"/>
    </xf>
    <xf numFmtId="0" fontId="0" fillId="2" borderId="21" xfId="0" applyFont="1" applyFill="1" applyBorder="1" applyAlignment="1">
      <alignment/>
    </xf>
    <xf numFmtId="0" fontId="0" fillId="0" borderId="30" xfId="0" applyFont="1" applyBorder="1" applyAlignment="1">
      <alignment/>
    </xf>
    <xf numFmtId="0" fontId="0" fillId="0" borderId="22" xfId="0" applyFont="1" applyBorder="1" applyAlignment="1">
      <alignment/>
    </xf>
    <xf numFmtId="0" fontId="20" fillId="20" borderId="35" xfId="0" applyFont="1" applyFill="1" applyBorder="1" applyAlignment="1">
      <alignment/>
    </xf>
    <xf numFmtId="0" fontId="0" fillId="0" borderId="21" xfId="0" applyFont="1" applyBorder="1" applyAlignment="1">
      <alignment/>
    </xf>
    <xf numFmtId="0" fontId="0" fillId="0" borderId="30" xfId="0" applyFont="1" applyBorder="1" applyAlignment="1">
      <alignment horizontal="left"/>
    </xf>
    <xf numFmtId="0" fontId="0" fillId="0" borderId="22" xfId="0" applyFont="1" applyBorder="1" applyAlignment="1">
      <alignment horizontal="left"/>
    </xf>
    <xf numFmtId="0" fontId="0" fillId="0" borderId="36" xfId="0" applyFont="1" applyBorder="1" applyAlignment="1">
      <alignment/>
    </xf>
    <xf numFmtId="0" fontId="0" fillId="0" borderId="35" xfId="0" applyFont="1" applyBorder="1" applyAlignment="1">
      <alignment/>
    </xf>
    <xf numFmtId="0" fontId="0" fillId="0" borderId="0" xfId="0" applyFont="1" applyBorder="1" applyAlignment="1">
      <alignment horizontal="left"/>
    </xf>
    <xf numFmtId="0" fontId="0" fillId="0" borderId="36" xfId="0" applyFont="1" applyBorder="1" applyAlignment="1">
      <alignment horizontal="left"/>
    </xf>
    <xf numFmtId="0" fontId="0" fillId="6" borderId="35" xfId="0" applyFont="1" applyFill="1" applyBorder="1" applyAlignment="1">
      <alignment/>
    </xf>
    <xf numFmtId="0" fontId="0" fillId="6" borderId="0" xfId="0" applyFont="1" applyFill="1" applyBorder="1" applyAlignment="1">
      <alignment horizontal="left"/>
    </xf>
    <xf numFmtId="0" fontId="0" fillId="14" borderId="36" xfId="0" applyFont="1" applyFill="1" applyBorder="1" applyAlignment="1">
      <alignment horizontal="left"/>
    </xf>
    <xf numFmtId="0" fontId="44" fillId="0" borderId="0" xfId="0" applyFont="1" applyBorder="1" applyAlignment="1">
      <alignment/>
    </xf>
    <xf numFmtId="0" fontId="0" fillId="6" borderId="36" xfId="0" applyFont="1" applyFill="1" applyBorder="1" applyAlignment="1">
      <alignment horizontal="left"/>
    </xf>
    <xf numFmtId="0" fontId="0" fillId="6" borderId="24" xfId="0" applyFont="1" applyFill="1" applyBorder="1" applyAlignment="1">
      <alignment/>
    </xf>
    <xf numFmtId="0" fontId="0" fillId="6" borderId="26" xfId="0" applyFont="1" applyFill="1" applyBorder="1" applyAlignment="1">
      <alignment horizontal="left"/>
    </xf>
    <xf numFmtId="0" fontId="0" fillId="6" borderId="25" xfId="0" applyFont="1" applyFill="1" applyBorder="1" applyAlignment="1">
      <alignment horizontal="left"/>
    </xf>
    <xf numFmtId="0" fontId="46" fillId="0" borderId="35" xfId="0" applyFont="1" applyBorder="1" applyAlignment="1">
      <alignment/>
    </xf>
    <xf numFmtId="0" fontId="0" fillId="20" borderId="35" xfId="0" applyFont="1" applyFill="1" applyBorder="1" applyAlignment="1">
      <alignment/>
    </xf>
    <xf numFmtId="0" fontId="0" fillId="20" borderId="0" xfId="0" applyFont="1" applyFill="1" applyBorder="1" applyAlignment="1">
      <alignment/>
    </xf>
    <xf numFmtId="172" fontId="0" fillId="3" borderId="0" xfId="0" applyNumberFormat="1" applyFont="1" applyFill="1" applyBorder="1" applyAlignment="1">
      <alignment/>
    </xf>
    <xf numFmtId="172" fontId="0" fillId="0" borderId="0" xfId="0" applyNumberFormat="1" applyFont="1" applyBorder="1" applyAlignment="1">
      <alignment/>
    </xf>
    <xf numFmtId="0" fontId="0" fillId="21" borderId="0" xfId="0" applyFont="1" applyFill="1" applyBorder="1" applyAlignment="1">
      <alignment/>
    </xf>
    <xf numFmtId="2" fontId="0" fillId="21" borderId="0" xfId="0" applyNumberFormat="1" applyFont="1" applyFill="1" applyBorder="1" applyAlignment="1">
      <alignment/>
    </xf>
    <xf numFmtId="0" fontId="0" fillId="0" borderId="0" xfId="0" applyFont="1" applyFill="1" applyBorder="1" applyAlignment="1">
      <alignment/>
    </xf>
    <xf numFmtId="0" fontId="44" fillId="8" borderId="13" xfId="0" applyFont="1" applyFill="1" applyBorder="1" applyAlignment="1">
      <alignment/>
    </xf>
    <xf numFmtId="9" fontId="44" fillId="8" borderId="13" xfId="45" applyFont="1" applyFill="1" applyBorder="1" applyAlignment="1" applyProtection="1">
      <alignment/>
      <protection/>
    </xf>
    <xf numFmtId="2" fontId="0" fillId="0" borderId="0" xfId="0" applyNumberFormat="1" applyFont="1" applyBorder="1" applyAlignment="1">
      <alignment/>
    </xf>
    <xf numFmtId="0" fontId="47" fillId="0" borderId="0" xfId="0" applyFont="1" applyBorder="1" applyAlignment="1">
      <alignment/>
    </xf>
    <xf numFmtId="9" fontId="44" fillId="8" borderId="13" xfId="0" applyNumberFormat="1" applyFont="1" applyFill="1" applyBorder="1" applyAlignment="1">
      <alignment/>
    </xf>
    <xf numFmtId="1" fontId="0" fillId="0" borderId="36" xfId="0" applyNumberFormat="1" applyFont="1" applyFill="1" applyBorder="1" applyAlignment="1">
      <alignment/>
    </xf>
    <xf numFmtId="3" fontId="0" fillId="0" borderId="36" xfId="0" applyNumberFormat="1" applyFont="1" applyBorder="1" applyAlignment="1">
      <alignment/>
    </xf>
    <xf numFmtId="4" fontId="0" fillId="0" borderId="36" xfId="0" applyNumberFormat="1" applyFont="1" applyBorder="1" applyAlignment="1">
      <alignment/>
    </xf>
    <xf numFmtId="172" fontId="0" fillId="0" borderId="36" xfId="0" applyNumberFormat="1" applyFont="1" applyBorder="1" applyAlignment="1">
      <alignment/>
    </xf>
    <xf numFmtId="0" fontId="20" fillId="0" borderId="0" xfId="0" applyFont="1" applyBorder="1" applyAlignment="1">
      <alignment/>
    </xf>
    <xf numFmtId="3" fontId="20" fillId="0" borderId="36" xfId="0" applyNumberFormat="1" applyFont="1" applyBorder="1" applyAlignment="1">
      <alignment/>
    </xf>
    <xf numFmtId="2" fontId="0" fillId="20" borderId="0" xfId="0" applyNumberFormat="1" applyFont="1" applyFill="1" applyBorder="1" applyAlignment="1">
      <alignment/>
    </xf>
    <xf numFmtId="2" fontId="0" fillId="17" borderId="0" xfId="0" applyNumberFormat="1" applyFont="1" applyFill="1" applyBorder="1" applyAlignment="1">
      <alignment/>
    </xf>
    <xf numFmtId="172" fontId="0" fillId="21" borderId="0" xfId="0" applyNumberFormat="1" applyFont="1" applyFill="1" applyBorder="1" applyAlignment="1">
      <alignment/>
    </xf>
    <xf numFmtId="0" fontId="20" fillId="9" borderId="0" xfId="0" applyFont="1" applyFill="1" applyBorder="1" applyAlignment="1">
      <alignment/>
    </xf>
    <xf numFmtId="0" fontId="20" fillId="19" borderId="0" xfId="0" applyFont="1" applyFill="1" applyBorder="1" applyAlignment="1">
      <alignment/>
    </xf>
    <xf numFmtId="0" fontId="0" fillId="19" borderId="0" xfId="0" applyFont="1" applyFill="1" applyBorder="1" applyAlignment="1">
      <alignment/>
    </xf>
    <xf numFmtId="172" fontId="0" fillId="9" borderId="0" xfId="0" applyNumberFormat="1" applyFont="1" applyFill="1" applyBorder="1" applyAlignment="1">
      <alignment/>
    </xf>
    <xf numFmtId="0" fontId="0" fillId="21" borderId="35" xfId="0" applyFont="1" applyFill="1" applyBorder="1" applyAlignment="1">
      <alignment/>
    </xf>
    <xf numFmtId="0" fontId="0" fillId="21" borderId="33" xfId="0" applyFont="1" applyFill="1" applyBorder="1" applyAlignment="1">
      <alignment/>
    </xf>
    <xf numFmtId="172" fontId="0" fillId="9" borderId="33" xfId="0" applyNumberFormat="1" applyFont="1" applyFill="1" applyBorder="1" applyAlignment="1">
      <alignment/>
    </xf>
    <xf numFmtId="172" fontId="0" fillId="21" borderId="33" xfId="0" applyNumberFormat="1" applyFont="1" applyFill="1" applyBorder="1" applyAlignment="1">
      <alignment/>
    </xf>
    <xf numFmtId="0" fontId="0" fillId="9" borderId="33" xfId="0" applyFont="1" applyFill="1" applyBorder="1" applyAlignment="1">
      <alignment/>
    </xf>
    <xf numFmtId="0" fontId="0" fillId="22" borderId="35" xfId="0" applyFont="1" applyFill="1" applyBorder="1" applyAlignment="1">
      <alignment/>
    </xf>
    <xf numFmtId="0" fontId="0" fillId="22" borderId="0" xfId="0" applyFont="1" applyFill="1" applyBorder="1" applyAlignment="1">
      <alignment/>
    </xf>
    <xf numFmtId="0" fontId="0" fillId="22" borderId="0" xfId="0" applyFont="1" applyFill="1" applyBorder="1" applyAlignment="1">
      <alignment horizontal="center"/>
    </xf>
    <xf numFmtId="172" fontId="0" fillId="9" borderId="0" xfId="0" applyNumberFormat="1" applyFont="1" applyFill="1" applyBorder="1" applyAlignment="1">
      <alignment horizontal="center"/>
    </xf>
    <xf numFmtId="172" fontId="0" fillId="22" borderId="0" xfId="0" applyNumberFormat="1" applyFont="1" applyFill="1" applyBorder="1" applyAlignment="1">
      <alignment horizontal="center"/>
    </xf>
    <xf numFmtId="0" fontId="0" fillId="22" borderId="24" xfId="0" applyFont="1" applyFill="1" applyBorder="1" applyAlignment="1">
      <alignment/>
    </xf>
    <xf numFmtId="0" fontId="0" fillId="22" borderId="33" xfId="0" applyFont="1" applyFill="1" applyBorder="1" applyAlignment="1">
      <alignment/>
    </xf>
    <xf numFmtId="172" fontId="0" fillId="9" borderId="33" xfId="0" applyNumberFormat="1" applyFont="1" applyFill="1" applyBorder="1" applyAlignment="1">
      <alignment horizontal="center"/>
    </xf>
    <xf numFmtId="172" fontId="0" fillId="22" borderId="33" xfId="0" applyNumberFormat="1" applyFont="1" applyFill="1" applyBorder="1" applyAlignment="1">
      <alignment horizontal="center"/>
    </xf>
    <xf numFmtId="0" fontId="0" fillId="0" borderId="26" xfId="0" applyFont="1" applyBorder="1" applyAlignment="1">
      <alignment/>
    </xf>
    <xf numFmtId="0" fontId="0" fillId="0" borderId="25" xfId="0" applyFont="1" applyBorder="1" applyAlignment="1">
      <alignment/>
    </xf>
    <xf numFmtId="0" fontId="48" fillId="0" borderId="0" xfId="0" applyFont="1" applyAlignment="1">
      <alignment horizontal="left" vertical="top"/>
    </xf>
    <xf numFmtId="0" fontId="0" fillId="0" borderId="0" xfId="0" applyFont="1" applyAlignment="1">
      <alignment horizontal="center" vertical="top"/>
    </xf>
    <xf numFmtId="1" fontId="0" fillId="0" borderId="0" xfId="0" applyNumberFormat="1" applyFont="1" applyAlignment="1">
      <alignment horizontal="center" vertical="top"/>
    </xf>
    <xf numFmtId="0" fontId="21" fillId="8" borderId="0" xfId="0" applyFont="1" applyFill="1" applyAlignment="1">
      <alignment horizontal="left" vertical="top"/>
    </xf>
    <xf numFmtId="0" fontId="48" fillId="8" borderId="0" xfId="0" applyFont="1" applyFill="1" applyAlignment="1">
      <alignment horizontal="left" vertical="top"/>
    </xf>
    <xf numFmtId="0" fontId="0" fillId="8" borderId="0" xfId="0" applyFont="1" applyFill="1" applyAlignment="1">
      <alignment horizontal="center" vertical="top"/>
    </xf>
    <xf numFmtId="1" fontId="0" fillId="8" borderId="0" xfId="0" applyNumberFormat="1" applyFont="1" applyFill="1" applyAlignment="1">
      <alignment horizontal="center" vertical="top"/>
    </xf>
    <xf numFmtId="0" fontId="49" fillId="11" borderId="18" xfId="0" applyFont="1" applyFill="1" applyBorder="1" applyAlignment="1">
      <alignment vertical="top"/>
    </xf>
    <xf numFmtId="0" fontId="48" fillId="11" borderId="10" xfId="0" applyFont="1" applyFill="1" applyBorder="1" applyAlignment="1">
      <alignment horizontal="left" vertical="top"/>
    </xf>
    <xf numFmtId="0" fontId="49" fillId="11" borderId="18" xfId="0" applyFont="1" applyFill="1" applyBorder="1" applyAlignment="1">
      <alignment horizontal="left" vertical="top"/>
    </xf>
    <xf numFmtId="0" fontId="50" fillId="11" borderId="10" xfId="0" applyFont="1" applyFill="1" applyBorder="1" applyAlignment="1">
      <alignment horizontal="center" vertical="top"/>
    </xf>
    <xf numFmtId="0" fontId="50" fillId="11" borderId="11" xfId="0" applyFont="1" applyFill="1" applyBorder="1" applyAlignment="1">
      <alignment horizontal="center" vertical="top"/>
    </xf>
    <xf numFmtId="0" fontId="50" fillId="11" borderId="10" xfId="0" applyFont="1" applyFill="1" applyBorder="1" applyAlignment="1">
      <alignment horizontal="left" vertical="top"/>
    </xf>
    <xf numFmtId="1" fontId="49" fillId="11" borderId="10" xfId="0" applyNumberFormat="1" applyFont="1" applyFill="1" applyBorder="1" applyAlignment="1">
      <alignment horizontal="center" vertical="top"/>
    </xf>
    <xf numFmtId="1" fontId="50" fillId="11" borderId="10" xfId="0" applyNumberFormat="1" applyFont="1" applyFill="1" applyBorder="1" applyAlignment="1">
      <alignment horizontal="center" vertical="top"/>
    </xf>
    <xf numFmtId="1" fontId="50" fillId="11" borderId="11" xfId="0" applyNumberFormat="1" applyFont="1" applyFill="1" applyBorder="1" applyAlignment="1">
      <alignment horizontal="center" vertical="top"/>
    </xf>
    <xf numFmtId="0" fontId="50" fillId="11" borderId="12" xfId="0" applyFont="1" applyFill="1" applyBorder="1" applyAlignment="1">
      <alignment vertical="top"/>
    </xf>
    <xf numFmtId="0" fontId="49" fillId="11" borderId="0" xfId="0" applyFont="1" applyFill="1" applyBorder="1" applyAlignment="1">
      <alignment vertical="top"/>
    </xf>
    <xf numFmtId="0" fontId="50" fillId="11" borderId="12" xfId="0" applyFont="1" applyFill="1" applyBorder="1" applyAlignment="1">
      <alignment horizontal="center" vertical="top"/>
    </xf>
    <xf numFmtId="0" fontId="50" fillId="11" borderId="0" xfId="0" applyFont="1" applyFill="1" applyBorder="1" applyAlignment="1">
      <alignment horizontal="center" vertical="top"/>
    </xf>
    <xf numFmtId="0" fontId="50" fillId="11" borderId="14" xfId="0" applyFont="1" applyFill="1" applyBorder="1" applyAlignment="1">
      <alignment horizontal="center" vertical="top"/>
    </xf>
    <xf numFmtId="0" fontId="50" fillId="11" borderId="0" xfId="0" applyFont="1" applyFill="1" applyBorder="1" applyAlignment="1">
      <alignment vertical="top"/>
    </xf>
    <xf numFmtId="2" fontId="50" fillId="11" borderId="12" xfId="0" applyNumberFormat="1" applyFont="1" applyFill="1" applyBorder="1" applyAlignment="1">
      <alignment horizontal="center" vertical="top"/>
    </xf>
    <xf numFmtId="2" fontId="50" fillId="11" borderId="0" xfId="0" applyNumberFormat="1" applyFont="1" applyFill="1" applyBorder="1" applyAlignment="1">
      <alignment horizontal="center" vertical="top"/>
    </xf>
    <xf numFmtId="2" fontId="50" fillId="11" borderId="14" xfId="0" applyNumberFormat="1" applyFont="1" applyFill="1" applyBorder="1" applyAlignment="1">
      <alignment horizontal="center" vertical="top"/>
    </xf>
    <xf numFmtId="1" fontId="50" fillId="11" borderId="0" xfId="0" applyNumberFormat="1" applyFont="1" applyFill="1" applyBorder="1" applyAlignment="1">
      <alignment horizontal="center" vertical="top"/>
    </xf>
    <xf numFmtId="1" fontId="50" fillId="11" borderId="14" xfId="0" applyNumberFormat="1" applyFont="1" applyFill="1" applyBorder="1" applyAlignment="1">
      <alignment horizontal="center" vertical="top"/>
    </xf>
    <xf numFmtId="0" fontId="50" fillId="11" borderId="0" xfId="0" applyFont="1" applyFill="1" applyBorder="1" applyAlignment="1">
      <alignment horizontal="left" vertical="top"/>
    </xf>
    <xf numFmtId="2" fontId="48" fillId="11" borderId="0" xfId="0" applyNumberFormat="1" applyFont="1" applyFill="1" applyBorder="1" applyAlignment="1">
      <alignment horizontal="left" vertical="top"/>
    </xf>
    <xf numFmtId="0" fontId="50" fillId="11" borderId="15" xfId="0" applyFont="1" applyFill="1" applyBorder="1" applyAlignment="1">
      <alignment vertical="top"/>
    </xf>
    <xf numFmtId="0" fontId="50" fillId="11" borderId="16" xfId="0" applyFont="1" applyFill="1" applyBorder="1" applyAlignment="1">
      <alignment horizontal="left" vertical="top"/>
    </xf>
    <xf numFmtId="0" fontId="50" fillId="11" borderId="15" xfId="0" applyFont="1" applyFill="1" applyBorder="1" applyAlignment="1">
      <alignment horizontal="center" vertical="top"/>
    </xf>
    <xf numFmtId="0" fontId="50" fillId="11" borderId="16" xfId="0" applyFont="1" applyFill="1" applyBorder="1" applyAlignment="1">
      <alignment horizontal="center" vertical="top"/>
    </xf>
    <xf numFmtId="0" fontId="50" fillId="11" borderId="17" xfId="0" applyFont="1" applyFill="1" applyBorder="1" applyAlignment="1">
      <alignment horizontal="center" vertical="top"/>
    </xf>
    <xf numFmtId="1" fontId="50" fillId="11" borderId="16" xfId="0" applyNumberFormat="1" applyFont="1" applyFill="1" applyBorder="1" applyAlignment="1">
      <alignment horizontal="center" vertical="top"/>
    </xf>
    <xf numFmtId="1" fontId="50" fillId="11" borderId="17" xfId="0" applyNumberFormat="1" applyFont="1" applyFill="1" applyBorder="1" applyAlignment="1">
      <alignment horizontal="center" vertical="top"/>
    </xf>
    <xf numFmtId="0" fontId="52" fillId="8" borderId="0" xfId="36" applyFill="1" applyAlignment="1" applyProtection="1">
      <alignment/>
      <protection/>
    </xf>
    <xf numFmtId="0" fontId="0" fillId="9" borderId="37" xfId="0" applyFont="1" applyFill="1" applyBorder="1" applyAlignment="1">
      <alignment/>
    </xf>
    <xf numFmtId="0" fontId="0" fillId="9" borderId="38" xfId="0" applyFont="1" applyFill="1" applyBorder="1" applyAlignment="1">
      <alignment/>
    </xf>
    <xf numFmtId="0" fontId="0" fillId="9" borderId="39" xfId="0" applyFont="1" applyFill="1" applyBorder="1" applyAlignment="1">
      <alignment/>
    </xf>
    <xf numFmtId="0" fontId="0" fillId="9" borderId="40" xfId="0" applyFont="1" applyFill="1" applyBorder="1" applyAlignment="1">
      <alignment/>
    </xf>
    <xf numFmtId="0" fontId="0" fillId="9" borderId="41" xfId="0" applyFont="1" applyFill="1" applyBorder="1" applyAlignment="1">
      <alignment/>
    </xf>
    <xf numFmtId="0" fontId="0" fillId="9" borderId="42" xfId="0" applyFont="1" applyFill="1" applyBorder="1" applyAlignment="1">
      <alignment/>
    </xf>
    <xf numFmtId="0" fontId="0" fillId="9" borderId="43" xfId="0" applyFont="1" applyFill="1" applyBorder="1" applyAlignment="1">
      <alignment/>
    </xf>
    <xf numFmtId="0" fontId="0" fillId="9" borderId="44" xfId="0" applyFont="1" applyFill="1" applyBorder="1" applyAlignment="1">
      <alignment/>
    </xf>
    <xf numFmtId="0" fontId="29" fillId="9" borderId="18" xfId="0" applyFont="1" applyFill="1" applyBorder="1" applyAlignment="1" applyProtection="1">
      <alignment vertical="top"/>
      <protection/>
    </xf>
    <xf numFmtId="174" fontId="24" fillId="11" borderId="13" xfId="0" applyNumberFormat="1" applyFont="1" applyFill="1" applyBorder="1" applyAlignment="1" applyProtection="1">
      <alignment horizontal="left" vertical="center"/>
      <protection locked="0"/>
    </xf>
    <xf numFmtId="164" fontId="22" fillId="9" borderId="40" xfId="0" applyNumberFormat="1" applyFont="1" applyFill="1" applyBorder="1" applyAlignment="1">
      <alignment horizontal="center"/>
    </xf>
    <xf numFmtId="0" fontId="0" fillId="0" borderId="0" xfId="0" applyFont="1" applyBorder="1" applyAlignment="1">
      <alignment horizontal="center"/>
    </xf>
    <xf numFmtId="0" fontId="0" fillId="0" borderId="41" xfId="0" applyFont="1" applyBorder="1" applyAlignment="1">
      <alignment horizontal="center"/>
    </xf>
    <xf numFmtId="0" fontId="56" fillId="23" borderId="40" xfId="0" applyFont="1" applyFill="1" applyBorder="1" applyAlignment="1">
      <alignment horizontal="center"/>
    </xf>
    <xf numFmtId="0" fontId="57" fillId="23" borderId="0" xfId="0" applyFont="1" applyFill="1" applyBorder="1" applyAlignment="1">
      <alignment horizontal="center"/>
    </xf>
    <xf numFmtId="0" fontId="57" fillId="23" borderId="41" xfId="0" applyFont="1" applyFill="1" applyBorder="1" applyAlignment="1">
      <alignment horizontal="center"/>
    </xf>
    <xf numFmtId="0" fontId="23" fillId="9" borderId="40" xfId="0" applyFont="1" applyFill="1" applyBorder="1" applyAlignment="1">
      <alignment horizontal="center"/>
    </xf>
    <xf numFmtId="0" fontId="22" fillId="9" borderId="40" xfId="0" applyFont="1" applyFill="1" applyBorder="1" applyAlignment="1">
      <alignment horizontal="center"/>
    </xf>
    <xf numFmtId="0" fontId="39" fillId="2" borderId="36" xfId="0" applyFont="1" applyFill="1" applyBorder="1" applyAlignment="1">
      <alignment vertical="top" wrapText="1"/>
    </xf>
    <xf numFmtId="172" fontId="36" fillId="2" borderId="25" xfId="0" applyNumberFormat="1" applyFont="1" applyFill="1" applyBorder="1" applyAlignment="1">
      <alignment vertical="top" wrapText="1"/>
    </xf>
    <xf numFmtId="172" fontId="36" fillId="6" borderId="36" xfId="0" applyNumberFormat="1" applyFont="1" applyFill="1" applyBorder="1" applyAlignment="1">
      <alignment vertical="top" wrapText="1"/>
    </xf>
    <xf numFmtId="0" fontId="39" fillId="6" borderId="36" xfId="0" applyFont="1" applyFill="1" applyBorder="1" applyAlignment="1">
      <alignment vertical="top" wrapText="1"/>
    </xf>
    <xf numFmtId="172" fontId="36" fillId="6" borderId="25" xfId="0" applyNumberFormat="1" applyFont="1" applyFill="1" applyBorder="1" applyAlignment="1">
      <alignment vertical="top" wrapText="1"/>
    </xf>
    <xf numFmtId="0" fontId="39" fillId="2" borderId="22" xfId="0" applyFont="1" applyFill="1" applyBorder="1" applyAlignment="1">
      <alignment vertical="top" wrapText="1"/>
    </xf>
    <xf numFmtId="172" fontId="36" fillId="2" borderId="36" xfId="0" applyNumberFormat="1" applyFont="1" applyFill="1" applyBorder="1" applyAlignment="1">
      <alignment vertical="top" wrapText="1"/>
    </xf>
    <xf numFmtId="0" fontId="39" fillId="6" borderId="22" xfId="0" applyFont="1" applyFill="1" applyBorder="1" applyAlignment="1">
      <alignment vertical="top" wrapText="1"/>
    </xf>
    <xf numFmtId="0" fontId="27" fillId="18" borderId="45" xfId="0" applyFont="1" applyFill="1" applyBorder="1" applyAlignment="1">
      <alignment horizontal="center" vertical="top"/>
    </xf>
    <xf numFmtId="0" fontId="30" fillId="18" borderId="46" xfId="0" applyFont="1" applyFill="1" applyBorder="1" applyAlignment="1">
      <alignment horizontal="center" vertical="top"/>
    </xf>
    <xf numFmtId="0" fontId="40" fillId="9" borderId="33" xfId="0" applyFont="1" applyFill="1" applyBorder="1" applyAlignment="1">
      <alignment horizontal="left" vertical="center" wrapText="1" indent="2"/>
    </xf>
    <xf numFmtId="0" fontId="24" fillId="8" borderId="0" xfId="0" applyFont="1" applyFill="1" applyBorder="1" applyAlignment="1">
      <alignment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13">
    <dxf>
      <font>
        <b val="0"/>
        <color indexed="43"/>
      </font>
      <fill>
        <patternFill patternType="solid">
          <fgColor indexed="26"/>
          <bgColor indexed="43"/>
        </patternFill>
      </fill>
      <border>
        <left/>
        <right/>
        <top/>
        <bottom/>
      </border>
    </dxf>
    <dxf>
      <font>
        <b val="0"/>
        <color indexed="43"/>
      </font>
      <fill>
        <patternFill patternType="solid">
          <fgColor indexed="26"/>
          <bgColor indexed="43"/>
        </patternFill>
      </fill>
      <border>
        <left/>
        <right/>
        <top/>
        <bottom/>
      </border>
    </dxf>
    <dxf>
      <font>
        <b val="0"/>
        <color indexed="43"/>
      </font>
      <fill>
        <patternFill patternType="solid">
          <fgColor indexed="26"/>
          <bgColor indexed="43"/>
        </patternFill>
      </fill>
      <border>
        <left/>
        <right/>
        <top/>
        <bottom/>
      </border>
    </dxf>
    <dxf>
      <font>
        <b val="0"/>
        <color indexed="43"/>
      </font>
      <fill>
        <patternFill patternType="solid">
          <fgColor indexed="26"/>
          <bgColor indexed="43"/>
        </patternFill>
      </fill>
      <border>
        <left/>
        <right/>
        <top/>
        <bottom/>
      </border>
    </dxf>
    <dxf>
      <font>
        <b val="0"/>
        <color indexed="43"/>
      </font>
      <fill>
        <patternFill patternType="solid">
          <fgColor indexed="26"/>
          <bgColor indexed="43"/>
        </patternFill>
      </fill>
      <border>
        <left/>
        <right/>
        <top/>
        <bottom/>
      </border>
    </dxf>
    <dxf>
      <font>
        <b val="0"/>
        <color indexed="43"/>
      </font>
      <fill>
        <patternFill patternType="solid">
          <fgColor indexed="26"/>
          <bgColor indexed="43"/>
        </patternFill>
      </fill>
      <border>
        <left/>
        <right/>
        <top/>
        <bottom/>
      </border>
    </dxf>
    <dxf>
      <font>
        <b val="0"/>
        <color indexed="43"/>
      </font>
      <fill>
        <patternFill patternType="solid">
          <fgColor indexed="26"/>
          <bgColor indexed="43"/>
        </patternFill>
      </fill>
      <border>
        <left/>
        <right/>
        <top/>
        <bottom/>
      </border>
    </dxf>
    <dxf>
      <font>
        <b val="0"/>
        <color indexed="43"/>
      </font>
      <fill>
        <patternFill patternType="solid">
          <fgColor indexed="26"/>
          <bgColor indexed="43"/>
        </patternFill>
      </fill>
      <border>
        <left/>
        <right/>
        <top/>
        <bottom/>
      </border>
    </dxf>
    <dxf>
      <font>
        <b val="0"/>
        <color indexed="43"/>
      </font>
      <fill>
        <patternFill patternType="solid">
          <fgColor indexed="26"/>
          <bgColor indexed="43"/>
        </patternFill>
      </fill>
      <border>
        <left/>
        <right/>
        <top/>
        <bottom/>
      </border>
    </dxf>
    <dxf>
      <font>
        <b val="0"/>
        <color indexed="43"/>
      </font>
      <fill>
        <patternFill patternType="solid">
          <fgColor indexed="26"/>
          <bgColor indexed="43"/>
        </patternFill>
      </fill>
      <border>
        <left style="thin">
          <color indexed="8"/>
        </left>
        <right style="thin">
          <color indexed="8"/>
        </right>
        <top style="thin">
          <color indexed="8"/>
        </top>
        <bottom style="thin">
          <color indexed="8"/>
        </bottom>
      </border>
    </dxf>
    <dxf>
      <font>
        <b val="0"/>
        <strike val="0"/>
        <color indexed="43"/>
      </font>
      <fill>
        <patternFill patternType="solid">
          <fgColor indexed="26"/>
          <bgColor indexed="43"/>
        </patternFill>
      </fill>
      <border>
        <left/>
        <right/>
        <top/>
        <bottom/>
      </border>
    </dxf>
    <dxf>
      <font>
        <b val="0"/>
        <color indexed="43"/>
      </font>
      <fill>
        <patternFill patternType="solid">
          <fgColor indexed="26"/>
          <bgColor indexed="43"/>
        </patternFill>
      </fill>
      <border>
        <left/>
        <right/>
        <top/>
        <bottom/>
      </border>
    </dxf>
    <dxf>
      <font>
        <b val="0"/>
        <color rgb="FFFFFF99"/>
      </font>
      <fill>
        <patternFill patternType="solid">
          <fgColor rgb="FFFFFFCC"/>
          <bgColor rgb="FFFFFF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AEAEA"/>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41</xdr:row>
      <xdr:rowOff>95250</xdr:rowOff>
    </xdr:from>
    <xdr:to>
      <xdr:col>15</xdr:col>
      <xdr:colOff>104775</xdr:colOff>
      <xdr:row>99</xdr:row>
      <xdr:rowOff>28575</xdr:rowOff>
    </xdr:to>
    <xdr:sp fLocksText="0">
      <xdr:nvSpPr>
        <xdr:cNvPr id="1" name="Text Box 6"/>
        <xdr:cNvSpPr txBox="1">
          <a:spLocks noChangeArrowheads="1"/>
        </xdr:cNvSpPr>
      </xdr:nvSpPr>
      <xdr:spPr>
        <a:xfrm>
          <a:off x="238125" y="5743575"/>
          <a:ext cx="8867775" cy="9001125"/>
        </a:xfrm>
        <a:prstGeom prst="rect">
          <a:avLst/>
        </a:prstGeom>
        <a:solidFill>
          <a:srgbClr val="99CCFF"/>
        </a:solidFill>
        <a:ln w="9360" cmpd="sng">
          <a:solidFill>
            <a:srgbClr val="000000"/>
          </a:solidFill>
          <a:headEnd type="none"/>
          <a:tailEnd type="none"/>
        </a:ln>
      </xdr:spPr>
      <xdr:txBody>
        <a:bodyPr vertOverflow="clip" wrap="square" lIns="36360" tIns="31680" rIns="0" bIns="0"/>
        <a:p>
          <a:pPr algn="l">
            <a:defRPr/>
          </a:pPr>
          <a:r>
            <a:rPr lang="en-US" cap="none" sz="1200" b="1" i="0" u="none" baseline="0">
              <a:solidFill>
                <a:srgbClr val="000000"/>
              </a:solidFill>
              <a:latin typeface="Arial"/>
              <a:ea typeface="Arial"/>
              <a:cs typeface="Arial"/>
            </a:rPr>
            <a:t>NÁPOVEDA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Táto kalkulačka náplní chladiva je tabuľkový program, ktorý bol pripravený, aby pomohol odhadnúť množstvo chladiva v chladiacich okruhoch rôznych systémov.  Informáciai o náplni chladiva je potrebná a žiadaná v zhode s Nariadením o F plynoch.  Tabuľkový procesor je súčasťou pomocných materiálov, k plneniu úloh Nariadenia o F plynoch.  Dokumenty poskytujúce detailný prehľad o realizácii predmetného Nariadenia č. sú na stránke: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http://www.isternet.sk/szchkt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Najlepším spôsobom na stanovenie veľkosti náplne chladiva v systéme je použiť údaje od výrobcu zariadenia: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 Mnoho chladiacich zariadení, zvlášť tie menšie, majú štítok, na ktorom je uvedený typ a množstvo chladiva. 
</a:t>
          </a:r>
          <a:r>
            <a:rPr lang="en-US" cap="none" sz="1200" b="0" i="0" u="none" baseline="0">
              <a:solidFill>
                <a:srgbClr val="000000"/>
              </a:solidFill>
              <a:latin typeface="Arial"/>
              <a:ea typeface="Arial"/>
              <a:cs typeface="Arial"/>
            </a:rPr>
            <a:t>   • Alternatívne,sa môže použiť záznam z uvedenia zariadenia do prevádzky, v ktorom by malo byť uvedené množstvo chladiva dodané do systému pri jeho inštalácii respektíve uvedení do prevádzky.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Ak nie sú žiadne informácie k dispozícii, môže sa použiť 5 jednoduchých pravidiel odborného odhadu, aby sa odhadla náplň chladiva v zariadení. Tieto pravidlá sú popísané  v samostatnej časti.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Tento tabuľkový kalkulátor poskytuje postup na  výpočet množstva chladiva v zariadení.  Tento výpočet sa môže uskutočniť po zadaní potrebných údajov o chladiacom okruhu a zariadení.  Odporúča sa po sústredení všetkých potrebných údajov zadať id tabuľkového kalkulátora (hoci môžete aj čiastočné údaje uložiť a použiť ich neskoršie).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Tabuľkový kalkulátor umožňuje uložiť údaje pre 4 rozdielne chladiace systémy. Ak je potrebný výpočet pre viac ako 4 systémy, môže sa tabuľkový kalkulátor uložiť pod iným názvom a urobiť výpočet pre iné zariadenia.  Na začatie úplne nového výpočtu je potrebné stlačiť tlačítko “Vymazať všetky údaje” v tabuľke vstupných údajov. To umožní začať výpočet s novými údajmi.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K navigácii v tomto tabuľkovom kalkulátore sa stlačí príslušné šedé tlačítko k prechodu na požadovanú stránku, alebo kliknutím na okienka dole na obrazovke napríklad "Vstup údajov", k rýchlemu prechodu na požadovanú stranu.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KOMENTÁR K PRESNOSTI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Treba si uvedomiť, že tabuľkový kalkulátor poskytuje možnosť len približného výpočtu náplne chladiva v chladiacom systéme.  Aby sa odhadlo množstvo chladiva vo výparníku a kondenzátore, výpočet používa reprezentatívne “priemerné údaje” pre každý typ tepelného výmenníka.  avšak, reálne výmenníky tepla použité  v hodnotenom systéme môžu obsahovať väčšie alebo menšie množstvo chladiva.  Aby vstup údajov bol jednoduchý, predpokladá sa jednoduchá konfigurácia chladiaceho okruhu. Tabuľkový kalkulátor výpočtu náplne chladiva je nástroj pre potreby Nariadenia o F plynoch.   Ak je potrebné presné stanovenie náplne chladiva tento tabuľkový kalkulátor nie je vhodný – v tom prípade systém by mal byť vyhodnotený oprávnenou osobou.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METÓDA VÝPOČTU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Kliknite na tlačítko nižšie na detaily postupu ako tabuľkový procesor vypočíta náplň chladiva.</a:t>
          </a:r>
        </a:p>
      </xdr:txBody>
    </xdr:sp>
    <xdr:clientData/>
  </xdr:twoCellAnchor>
  <xdr:twoCellAnchor>
    <xdr:from>
      <xdr:col>13</xdr:col>
      <xdr:colOff>266700</xdr:colOff>
      <xdr:row>1</xdr:row>
      <xdr:rowOff>114300</xdr:rowOff>
    </xdr:from>
    <xdr:to>
      <xdr:col>14</xdr:col>
      <xdr:colOff>619125</xdr:colOff>
      <xdr:row>3</xdr:row>
      <xdr:rowOff>85725</xdr:rowOff>
    </xdr:to>
    <xdr:pic>
      <xdr:nvPicPr>
        <xdr:cNvPr id="2" name="Picture 3"/>
        <xdr:cNvPicPr preferRelativeResize="1">
          <a:picLocks noChangeAspect="1"/>
        </xdr:cNvPicPr>
      </xdr:nvPicPr>
      <xdr:blipFill>
        <a:blip r:embed="rId1"/>
        <a:stretch>
          <a:fillRect/>
        </a:stretch>
      </xdr:blipFill>
      <xdr:spPr>
        <a:xfrm>
          <a:off x="7810500" y="276225"/>
          <a:ext cx="962025" cy="295275"/>
        </a:xfrm>
        <a:prstGeom prst="rect">
          <a:avLst/>
        </a:prstGeom>
        <a:noFill/>
        <a:ln w="9525" cmpd="sng">
          <a:noFill/>
        </a:ln>
      </xdr:spPr>
    </xdr:pic>
    <xdr:clientData/>
  </xdr:twoCellAnchor>
  <xdr:twoCellAnchor>
    <xdr:from>
      <xdr:col>1</xdr:col>
      <xdr:colOff>9525</xdr:colOff>
      <xdr:row>107</xdr:row>
      <xdr:rowOff>0</xdr:rowOff>
    </xdr:from>
    <xdr:to>
      <xdr:col>15</xdr:col>
      <xdr:colOff>19050</xdr:colOff>
      <xdr:row>144</xdr:row>
      <xdr:rowOff>123825</xdr:rowOff>
    </xdr:to>
    <xdr:sp fLocksText="0">
      <xdr:nvSpPr>
        <xdr:cNvPr id="3" name="Text Box 7"/>
        <xdr:cNvSpPr txBox="1">
          <a:spLocks noChangeArrowheads="1"/>
        </xdr:cNvSpPr>
      </xdr:nvSpPr>
      <xdr:spPr>
        <a:xfrm>
          <a:off x="238125" y="16011525"/>
          <a:ext cx="8782050" cy="5953125"/>
        </a:xfrm>
        <a:prstGeom prst="rect">
          <a:avLst/>
        </a:prstGeom>
        <a:solidFill>
          <a:srgbClr val="99CCFF"/>
        </a:solidFill>
        <a:ln w="9360" cmpd="sng">
          <a:solidFill>
            <a:srgbClr val="000000"/>
          </a:solidFill>
          <a:headEnd type="none"/>
          <a:tailEnd type="none"/>
        </a:ln>
      </xdr:spPr>
      <xdr:txBody>
        <a:bodyPr vertOverflow="clip" wrap="square" lIns="36360" tIns="31680" rIns="0" bIns="0"/>
        <a:p>
          <a:pPr algn="l">
            <a:defRPr/>
          </a:pPr>
          <a:r>
            <a:rPr lang="en-US" cap="none" sz="1200" b="1" i="0" u="none" baseline="0">
              <a:solidFill>
                <a:srgbClr val="000000"/>
              </a:solidFill>
              <a:latin typeface="Arial"/>
              <a:ea typeface="Arial"/>
              <a:cs typeface="Arial"/>
            </a:rPr>
            <a:t>Niektoré pravidlá odborného odhadu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Ak nie sú dostupné údaje od výrobcu bude potrebné urobiť odhad náplne chladiva v chladiacom okruhu.  Existuje 5 jednoduchých pravidiel odborného odhadu, ktoré môžu pri takomto odhade pomôcť: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Pravidlo 1: Malé hermetické (v domácnosti) systémy s napájaním 240 Volt 13 Amp zo zásuvky budú výrazne pod limitom 6 kg.</a:t>
          </a:r>
          <a:r>
            <a:rPr lang="en-US" cap="none" sz="1200" b="0" i="0" u="none" baseline="0">
              <a:solidFill>
                <a:srgbClr val="000000"/>
              </a:solidFill>
              <a:latin typeface="Arial"/>
              <a:ea typeface="Arial"/>
              <a:cs typeface="Arial"/>
            </a:rPr>
            <a:t> To je veľmi dôležité pravidlo, keďže platí pre milióny malých systémov.  Všetky domáce chladničky, mrazničky spadajú do tejto kategórie.  Tiež tam patria mnohé zariadenia používané v malých obchodoch (napríklad chladiace, mraziace vitríny, chladiče nápojov a podobne) v krčmách / reštauráciách /úradoch používané chladiace zariadenia na nápoje, zákusky a podobne.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Pravidlo 2: Väčšina“split systémov” bude na 3 kg limitom</a:t>
          </a:r>
          <a:r>
            <a:rPr lang="en-US" cap="none" sz="1200" b="0" i="0" u="none" baseline="0">
              <a:solidFill>
                <a:srgbClr val="000000"/>
              </a:solidFill>
              <a:latin typeface="Arial"/>
              <a:ea typeface="Arial"/>
              <a:cs typeface="Arial"/>
            </a:rPr>
            <a:t>.  Split systém má minimálne dve časti chladiaceho okruhu na rôznych mirestach, spojené rúrkami, ktorými preteká chladivo pripojenými chladiarenským mechanikom. Napríklad, klimatizačné zariadenie s chladiacou jednotkou vo vnútri chladenej miestnosti a “kondenzačná jednotka” (pozostávajúca z viacerých komponentov vrátane kompresora a kondenzátora), ktorá je umiestnená vzdialene, mimo budovy. Obe časti sú prepojené 2 väčšinou medenými rúrkami.  Minimálne jedna z rúrok (sacia) je zaizolovaná.  Split systémy sú používané pre rôzne aplikácie chladenia (napríklad chladiace boxy, supermarkety, priemyselné aplikácie, klimatizáciu v rôznych typoch budov).  Väčšina split systeémov obsahuje viac ako 3 kg chladiva.
</a:t>
          </a:r>
          <a:r>
            <a:rPr lang="en-US" cap="none" sz="1200" b="0" i="0" u="none" baseline="0">
              <a:solidFill>
                <a:srgbClr val="000000"/>
              </a:solidFill>
              <a:latin typeface="Arial"/>
              <a:ea typeface="Arial"/>
              <a:cs typeface="Arial"/>
            </a:rPr>
            <a:t>Výnimka z pravidla 2:  Veľmi malé split systémy, ktoré sú prepojené na malú vzdialenosť napríklad klimatizačné jednotky pre malé miestnosti, keď vzdialenosť medzi vonkajšou a vnútornou jednotkou nie je väčšia ako 5 m môžu mať náplň chladiva nižšiu ako 3 kg. Ak malý split systém je prevádzkovaný na 240 Volt 13 Amp cez zásuvku (pozri pravidlo 1), potom je pravdepodobné, že systém má menej ako 3 kg – ale len ak sú obe časti nie príliš od seba vzdialené.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Pravidlo 3: Väčšina chladičov vody má nad 3 kg chladiva.  </a:t>
          </a:r>
          <a:r>
            <a:rPr lang="en-US" cap="none" sz="1200" b="0" i="0" u="none" baseline="0">
              <a:solidFill>
                <a:srgbClr val="000000"/>
              </a:solidFill>
              <a:latin typeface="Arial"/>
              <a:ea typeface="Arial"/>
              <a:cs typeface="Arial"/>
            </a:rPr>
            <a:t>Chladiče vody pre klimatizáciu sú zvyčajne skompletizované u výrobcu, kde všetky časti sú zmontované do jedného celku.  Tieto majú zvyčajne pomerne veľký chladiaci výkon a náplň chladiva je výrazne nad 3 kg.
</a:t>
          </a:r>
          <a:r>
            <a:rPr lang="en-US" cap="none" sz="1200" b="0" i="0" u="none" baseline="0">
              <a:solidFill>
                <a:srgbClr val="000000"/>
              </a:solidFill>
              <a:latin typeface="Arial"/>
              <a:ea typeface="Arial"/>
              <a:cs typeface="Arial"/>
            </a:rPr>
            <a:t>Výnimka z pravidla 3:  Veľmi malé chladiče vody s chladiacim výkonom pod 15 kW môžu mať menej ako 3 kg chladiva.  Tiež malé hermaticky uzavreté jednotky môžu mať pod 6 kg chladiva napríklad hermetický okruh vodného chladiča s chladiacim výkonom  do 30 kW  môže mať menej ako 6 kg chladiva.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Pravidlo 4: Hrubou aproximáciou sa môže odhadnúť náplň chladiva, ak na 1 kW výkonu motora kompresora kW sa počíta kg chladiva.</a:t>
          </a:r>
          <a:r>
            <a:rPr lang="en-US" cap="none" sz="1200" b="0" i="0" u="none" baseline="0">
              <a:solidFill>
                <a:srgbClr val="000000"/>
              </a:solidFill>
              <a:latin typeface="Arial"/>
              <a:ea typeface="Arial"/>
              <a:cs typeface="Arial"/>
            </a:rPr>
            <a:t>   Napríklad systém s príkonom elmotora kompresora 5 kW môže obsahovať približne 5 kg chladiva.  To jelen aproximácia – skutočná náplň chladiva závisí od viacerých faktorov.  Avšak, takýto odhad môže byť užitočný pre prvý odhad – napríklad systém s príkonom kompresora 1 kW pravdepodobne nebude mať viac ako 3 kg chladiva.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Pravidlo 5: Akýkoľvek systém so zberačom kvapalného chladiva bude pravdepodobne obsahovať viac ako 3 kg. </a:t>
          </a:r>
          <a:r>
            <a:rPr lang="en-US" cap="none" sz="1200" b="0" i="0" u="none" baseline="0">
              <a:solidFill>
                <a:srgbClr val="000000"/>
              </a:solidFill>
              <a:latin typeface="Arial"/>
              <a:ea typeface="Arial"/>
              <a:cs typeface="Arial"/>
            </a:rPr>
            <a:t>  Niektoré systémy majú vysokotlaký zberač kvapalného chladiva umiestnený pod kondenzátorom.  Tieto pomerne veľké nádoby zvyčajne obsahujú viac ako 3 kg. Iné typy zberačov chladiva sú umiestňované tiež na iných miestach chladiaceho okruhu napríklad za výparníkom alebo ako medzichladič pre dvojstupňový kompresor.  Opäť náplň chladiva v takýchto prípadoch je cez 3 kg.
</a:t>
          </a:r>
        </a:p>
      </xdr:txBody>
    </xdr:sp>
    <xdr:clientData/>
  </xdr:twoCellAnchor>
  <xdr:twoCellAnchor>
    <xdr:from>
      <xdr:col>0</xdr:col>
      <xdr:colOff>9525</xdr:colOff>
      <xdr:row>160</xdr:row>
      <xdr:rowOff>9525</xdr:rowOff>
    </xdr:from>
    <xdr:to>
      <xdr:col>14</xdr:col>
      <xdr:colOff>628650</xdr:colOff>
      <xdr:row>257</xdr:row>
      <xdr:rowOff>57150</xdr:rowOff>
    </xdr:to>
    <xdr:sp fLocksText="0">
      <xdr:nvSpPr>
        <xdr:cNvPr id="4" name="Text Box 10"/>
        <xdr:cNvSpPr txBox="1">
          <a:spLocks noChangeArrowheads="1"/>
        </xdr:cNvSpPr>
      </xdr:nvSpPr>
      <xdr:spPr>
        <a:xfrm>
          <a:off x="9525" y="24441150"/>
          <a:ext cx="8772525" cy="15754350"/>
        </a:xfrm>
        <a:prstGeom prst="rect">
          <a:avLst/>
        </a:prstGeom>
        <a:solidFill>
          <a:srgbClr val="99CCFF"/>
        </a:solidFill>
        <a:ln w="9360" cmpd="sng">
          <a:solidFill>
            <a:srgbClr val="000000"/>
          </a:solidFill>
          <a:headEnd type="none"/>
          <a:tailEnd type="none"/>
        </a:ln>
      </xdr:spPr>
      <xdr:txBody>
        <a:bodyPr vertOverflow="clip" wrap="square" lIns="36360" tIns="31680" rIns="0" bIns="0"/>
        <a:p>
          <a:pPr algn="l">
            <a:defRPr/>
          </a:pPr>
          <a:r>
            <a:rPr lang="en-US" cap="none" sz="1200" b="1" i="0" u="none" baseline="0">
              <a:solidFill>
                <a:srgbClr val="000000"/>
              </a:solidFill>
              <a:latin typeface="Arial"/>
              <a:ea typeface="Arial"/>
              <a:cs typeface="Arial"/>
            </a:rPr>
            <a:t>ZOZNAM VSTUPNÝCH ÚDAJOV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Názov chladiaceho systému (zadá užívateľ)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Vstup s akýmkoľvek textom, ktorý vystihuje chladiaci systém.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Chladivo (vyberte zo zoznamu v ponuke)
</a:t>
          </a:r>
          <a:r>
            <a:rPr lang="en-US" cap="none" sz="1200" b="0" i="0" u="none" baseline="0">
              <a:solidFill>
                <a:srgbClr val="000000"/>
              </a:solidFill>
              <a:latin typeface="Arial"/>
              <a:ea typeface="Arial"/>
              <a:cs typeface="Arial"/>
            </a:rPr>
            <a:t>Výber jedného z 25 chladív zo zoznamu v ponuke.  Sedem najpoužívanejších chladív je na vrchu zoznamu, nasledované menej používanými.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Teplota chladenia (zadá sa počet stupňov Celsia napríklad -20 °C)
</a:t>
          </a:r>
          <a:r>
            <a:rPr lang="en-US" cap="none" sz="1200" b="0" i="0" u="none" baseline="0">
              <a:solidFill>
                <a:srgbClr val="000000"/>
              </a:solidFill>
              <a:latin typeface="Arial"/>
              <a:ea typeface="Arial"/>
              <a:cs typeface="Arial"/>
            </a:rPr>
            <a:t>Zadá sa najnižšia teplota, na ktorú sa bude chladiť. Napríklad ak sa chladí kvapalina z 30°C na 5°C tak sa zadá teplota  5° v tomto políčku.  Ak sa chladí budova chladenou vodou s 8°C, potom sa zadá 8°C.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Poznáte požadovaný chladiaci výkon v kW?
</a:t>
          </a:r>
          <a:r>
            <a:rPr lang="en-US" cap="none" sz="1200" b="0" i="0" u="none" baseline="0">
              <a:solidFill>
                <a:srgbClr val="000000"/>
              </a:solidFill>
              <a:latin typeface="Arial"/>
              <a:ea typeface="Arial"/>
              <a:cs typeface="Arial"/>
            </a:rPr>
            <a:t>Jednoducho sa zadá Áno alebo Nie.  Ak sa zadá Áno, nová otázka sa objaví na požadovaný chladiaci výkon v kW.  Ak sa zadá Nie, nová otázka sa objaví na príkon kompresora v kW.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Používaná jednotka chladiaceho výkonu je kW 
</a:t>
          </a:r>
          <a:r>
            <a:rPr lang="en-US" cap="none" sz="1200" b="0" i="0" u="none" baseline="0">
              <a:solidFill>
                <a:srgbClr val="000000"/>
              </a:solidFill>
              <a:latin typeface="Arial"/>
              <a:ea typeface="Arial"/>
              <a:cs typeface="Arial"/>
            </a:rPr>
            <a:t>Chladiaci výkon sa zadá v kW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Ak chladiaci výkon nie je známy, vyžadovaný vstup bude príkon kompresora v kW
</a:t>
          </a:r>
          <a:r>
            <a:rPr lang="en-US" cap="none" sz="1200" b="0" i="0" u="none" baseline="0">
              <a:solidFill>
                <a:srgbClr val="000000"/>
              </a:solidFill>
              <a:latin typeface="Arial"/>
              <a:ea typeface="Arial"/>
              <a:cs typeface="Arial"/>
            </a:rPr>
            <a:t>Zadá sa celkový príkon kompresora systému v kW.  Ak je v systéme viac ako jeden kompresor, zadá sa príkon všetkých kompresorov v systéme. V prípade dvojstupňových kompresorov spôsob výpočtu  spôsobí, že výsledok bude menej presný.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Typ výparníka (zadá sa jeden z ponúkaného výberu)
</a:t>
          </a:r>
          <a:r>
            <a:rPr lang="en-US" cap="none" sz="1200" b="0" i="0" u="none" baseline="0">
              <a:solidFill>
                <a:srgbClr val="000000"/>
              </a:solidFill>
              <a:latin typeface="Arial"/>
              <a:ea typeface="Arial"/>
              <a:cs typeface="Arial"/>
            </a:rPr>
            <a:t>Vyberie sa jeden z ponúkaných 3 typov výparníkov:
</a:t>
          </a:r>
          <a:r>
            <a:rPr lang="en-US" cap="none" sz="1200" b="0" i="0" u="none" baseline="0">
              <a:solidFill>
                <a:srgbClr val="000000"/>
              </a:solidFill>
              <a:latin typeface="Arial"/>
              <a:ea typeface="Arial"/>
              <a:cs typeface="Arial"/>
            </a:rPr>
            <a:t>(1) Lamelový výparník– tento typ výparníka je najviac používaný vo vzduch chladiacich aplikáciách.
</a:t>
          </a:r>
          <a:r>
            <a:rPr lang="en-US" cap="none" sz="1200" b="0" i="0" u="none" baseline="0">
              <a:solidFill>
                <a:srgbClr val="000000"/>
              </a:solidFill>
              <a:latin typeface="Arial"/>
              <a:ea typeface="Arial"/>
              <a:cs typeface="Arial"/>
            </a:rPr>
            <a:t>(2) Vodou chladený kotlový rúrkový– tento typ výmenníkov je bežný pre vodné chladiče alebo iné kvapaliny.  Ak sa vyberie tento typ výmenníka, ďalšia otázka sa bude týkať typu kotla a rúrkového chladiča.
</a:t>
          </a:r>
          <a:r>
            <a:rPr lang="en-US" cap="none" sz="1200" b="0" i="0" u="none" baseline="0">
              <a:solidFill>
                <a:srgbClr val="000000"/>
              </a:solidFill>
              <a:latin typeface="Arial"/>
              <a:ea typeface="Arial"/>
              <a:cs typeface="Arial"/>
            </a:rPr>
            <a:t>(3) Doskové výmenníky–  sú moderné typy výmenníkov tepla používaných pre chladenie kvapalín.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Typ kotlového výmenníka a rúrkového chladiča (vyberie sa zo zoznamu)
</a:t>
          </a:r>
          <a:r>
            <a:rPr lang="en-US" cap="none" sz="1200" b="0" i="0" u="none" baseline="0">
              <a:solidFill>
                <a:srgbClr val="000000"/>
              </a:solidFill>
              <a:latin typeface="Arial"/>
              <a:ea typeface="Arial"/>
              <a:cs typeface="Arial"/>
            </a:rPr>
            <a:t>Vyberie sa 1 z 2 kotlových výmenníkov typu:
</a:t>
          </a:r>
          <a:r>
            <a:rPr lang="en-US" cap="none" sz="1200" b="0" i="0" u="none" baseline="0">
              <a:solidFill>
                <a:srgbClr val="000000"/>
              </a:solidFill>
              <a:latin typeface="Arial"/>
              <a:ea typeface="Arial"/>
              <a:cs typeface="Arial"/>
            </a:rPr>
            <a:t>(1) DX kotlový výmenník &amp; rúrkovnica– chladivo preteká rúrkami výmenníka tepla a kvapalina je chladená počas prietoku cez kotlový výmenník
</a:t>
          </a:r>
          <a:r>
            <a:rPr lang="en-US" cap="none" sz="1200" b="0" i="0" u="none" baseline="0">
              <a:solidFill>
                <a:srgbClr val="000000"/>
              </a:solidFill>
              <a:latin typeface="Arial"/>
              <a:ea typeface="Arial"/>
              <a:cs typeface="Arial"/>
            </a:rPr>
            <a:t>(2) Zaplavený kotlový výmenník– chladená kvapalina preteká v rúrach výmenníka a chladivo sa varí v kotli.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Typ kondenzátora (vyberie sa zo zoznamu)
</a:t>
          </a:r>
          <a:r>
            <a:rPr lang="en-US" cap="none" sz="1200" b="0" i="0" u="none" baseline="0">
              <a:solidFill>
                <a:srgbClr val="000000"/>
              </a:solidFill>
              <a:latin typeface="Arial"/>
              <a:ea typeface="Arial"/>
              <a:cs typeface="Arial"/>
            </a:rPr>
            <a:t>Vyberie sa 1 zo 4 kondenzátorov typu:
</a:t>
          </a:r>
          <a:r>
            <a:rPr lang="en-US" cap="none" sz="1200" b="0" i="0" u="none" baseline="0">
              <a:solidFill>
                <a:srgbClr val="000000"/>
              </a:solidFill>
              <a:latin typeface="Arial"/>
              <a:ea typeface="Arial"/>
              <a:cs typeface="Arial"/>
            </a:rPr>
            <a:t>(1) Vzduchom chladený kondenzátor– tento typ kondenzátora je bežný pre malé a stredné chladiace systémy.  Vzduch pretekajúci cez lamelový výmenník odoberá teplo z kondenzujúceho sa chladiva v rúrkach kondenzátora.
</a:t>
          </a:r>
          <a:r>
            <a:rPr lang="en-US" cap="none" sz="1200" b="0" i="0" u="none" baseline="0">
              <a:solidFill>
                <a:srgbClr val="000000"/>
              </a:solidFill>
              <a:latin typeface="Arial"/>
              <a:ea typeface="Arial"/>
              <a:cs typeface="Arial"/>
            </a:rPr>
            <a:t>(2) Vodou chladené kotlové kondenzátory – tento typ kondenzátora je bežný pre veľké aplikácie.  Chladivo kondenzuje v kotlovom výmenníku, pričom je chladené vodou pretekajúcou  rúrkovnicou.
</a:t>
          </a:r>
          <a:r>
            <a:rPr lang="en-US" cap="none" sz="1200" b="0" i="0" u="none" baseline="0">
              <a:solidFill>
                <a:srgbClr val="000000"/>
              </a:solidFill>
              <a:latin typeface="Arial"/>
              <a:ea typeface="Arial"/>
              <a:cs typeface="Arial"/>
            </a:rPr>
            <a:t>(3) Vodou chladený doskový výmenník – toto je moderný typ kondenzátora, v ktorom chladivo kondenzuje medzi platňami doskového výmenníka chladeného vodou.
</a:t>
          </a:r>
          <a:r>
            <a:rPr lang="en-US" cap="none" sz="1200" b="0" i="0" u="none" baseline="0">
              <a:solidFill>
                <a:srgbClr val="000000"/>
              </a:solidFill>
              <a:latin typeface="Arial"/>
              <a:ea typeface="Arial"/>
              <a:cs typeface="Arial"/>
            </a:rPr>
            <a:t>(4) Sprchový kondenzátor – toto je typ kondenzátora bežný pre veľké systémy. Chladivo kondenzuje v rúrkovom výmenníku, pričom je chladené vodou sprchovanou na rúrky výmenníka zároveň s núteným prietokom vzduchu.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Typ kompresora (vyberie sa zo zoznamu)
</a:t>
          </a:r>
          <a:r>
            <a:rPr lang="en-US" cap="none" sz="1200" b="1" i="0" u="none" baseline="0">
              <a:solidFill>
                <a:srgbClr val="000000"/>
              </a:solidFill>
              <a:latin typeface="Arial"/>
              <a:ea typeface="Arial"/>
              <a:cs typeface="Arial"/>
            </a:rPr>
            <a:t>Vyberie sa typ kompresora použitý v chladiacom systéme.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Hermetický systém
</a:t>
          </a:r>
          <a:r>
            <a:rPr lang="en-US" cap="none" sz="1200" b="1" i="0" u="none" baseline="0">
              <a:solidFill>
                <a:srgbClr val="000000"/>
              </a:solidFill>
              <a:latin typeface="Arial"/>
              <a:ea typeface="Arial"/>
              <a:cs typeface="Arial"/>
            </a:rPr>
            <a:t>Hermetické systémy sú zvyčajne fabricky zmontované chladiace okruhy s hermetickým kompresorom a so všetkými spojmi buď spájkovanými alebo zváranými.  Bežným príkladom hermetického systému je domáca chladnička.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Presnou definíciou použitou v Nariadení je: “systém, v ktorom všetko chladivo sa nachádza v okruhu vyrobenom s trvalými spojmi pomocou spájkovania, zvárania, lisovania a podobne a ktorý obsahuje ventily umožňujúce správne vykonanie opravy, odber chladiva a ktorý bol testovaný na tesnosť na úrovni úniku menej ako 3 gramy za rok pod tlakom najmenej jednej štvrtiny maximálneho pracovného tlaku”.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Rozmery kvapalinového potrubia: priemer (mm / palce) 
</a:t>
          </a:r>
          <a:r>
            <a:rPr lang="en-US" cap="none" sz="1200" b="1" i="0" u="none" baseline="0">
              <a:solidFill>
                <a:srgbClr val="000000"/>
              </a:solidFill>
              <a:latin typeface="Arial"/>
              <a:ea typeface="Arial"/>
              <a:cs typeface="Arial"/>
            </a:rPr>
            <a:t>Kvapalinové potrubie je rúrka, ktorou preteká kvapalné chladivo z kondenzátora do expanzného ventilu.  Odmeria sa vonkajší priemer rúrky a vyberie sa hodnota vnútorného priemeru z ponuky pre štandardné rozmery v mm alebo palcoch.  Na menších zariadeniach priemer kvapalinového potrubia je zvyčajne medzi 10 mm a 20 mm.  Na väčších zariadeniach priemer kvapalinového potrubia môže byť 50mm a viac.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Rozmery kvapalinového potrubia: dĺžka(m)
</a:t>
          </a:r>
          <a:r>
            <a:rPr lang="en-US" cap="none" sz="1200" b="1" i="0" u="none" baseline="0">
              <a:solidFill>
                <a:srgbClr val="000000"/>
              </a:solidFill>
              <a:latin typeface="Arial"/>
              <a:ea typeface="Arial"/>
              <a:cs typeface="Arial"/>
            </a:rPr>
            <a:t>Zadá sa dĺžka kvapalinového potrubia od kondenzátora do expanzného ventilu.  Dobrá aproximácia dĺžky bude postačujúca.  Dĺžka sa zadáva v metroch.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Je v okruhu vysokotlaký zberač chladiva?
</a:t>
          </a:r>
          <a:r>
            <a:rPr lang="en-US" cap="none" sz="1200" b="1" i="0" u="none" baseline="0">
              <a:solidFill>
                <a:srgbClr val="000000"/>
              </a:solidFill>
              <a:latin typeface="Arial"/>
              <a:ea typeface="Arial"/>
              <a:cs typeface="Arial"/>
            </a:rPr>
            <a:t>Vysokotlaký zberač chladiva je valcová nádoba umiestnená pod kondenzátorom, ktorá je čiastočne naplnená kvapalným chladivom.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Zberač kvapalného chladiva (valcová nádoba): priemer nádoby (mm)
</a:t>
          </a:r>
          <a:r>
            <a:rPr lang="en-US" cap="none" sz="1200" b="1" i="0" u="none" baseline="0">
              <a:solidFill>
                <a:srgbClr val="000000"/>
              </a:solidFill>
              <a:latin typeface="Arial"/>
              <a:ea typeface="Arial"/>
              <a:cs typeface="Arial"/>
            </a:rPr>
            <a:t>Zadá sa priemer zberača v mm.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Zberač kvapalného chladiva (valcová nádoba):  dĺžka (mm)
</a:t>
          </a:r>
          <a:r>
            <a:rPr lang="en-US" cap="none" sz="1200" b="1" i="0" u="none" baseline="0">
              <a:solidFill>
                <a:srgbClr val="000000"/>
              </a:solidFill>
              <a:latin typeface="Arial"/>
              <a:ea typeface="Arial"/>
              <a:cs typeface="Arial"/>
            </a:rPr>
            <a:t>Zadá sa približná dĺžka zberača v mm.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Zberač kvapalného chladiva (valcová nádoba): orientácia (horizontálna alebo vertikálna)
</a:t>
          </a:r>
          <a:r>
            <a:rPr lang="en-US" cap="none" sz="1200" b="1" i="0" u="none" baseline="0">
              <a:solidFill>
                <a:srgbClr val="000000"/>
              </a:solidFill>
              <a:latin typeface="Arial"/>
              <a:ea typeface="Arial"/>
              <a:cs typeface="Arial"/>
            </a:rPr>
            <a:t>Všetky zberače kvapalného chladiva sú valcového tvaru.  Väčšina je orientovaná horizontálne a potom dlhšia os valca je horizontálna.  Niektoré zberače kvapalného chladiva sú orientované vertikálne.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Je známa výška hladiny kvapalného chladiva v zberači?
</a:t>
          </a:r>
          <a:r>
            <a:rPr lang="en-US" cap="none" sz="1200" b="1" i="0" u="none" baseline="0">
              <a:solidFill>
                <a:srgbClr val="000000"/>
              </a:solidFill>
              <a:latin typeface="Arial"/>
              <a:ea typeface="Arial"/>
              <a:cs typeface="Arial"/>
            </a:rPr>
            <a:t>Ak je známa zadá sa jej hodnota.  Ak nie je známa, použije sa 30 % zo zadaného priemeru alebo výšky zberača.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Ak je známa zadá sa výška hladiny kvapalného chladiva od dna nádoby v mm
</a:t>
          </a:r>
          <a:r>
            <a:rPr lang="en-US" cap="none" sz="1200" b="1" i="0" u="none" baseline="0">
              <a:solidFill>
                <a:srgbClr val="000000"/>
              </a:solidFill>
              <a:latin typeface="Arial"/>
              <a:ea typeface="Arial"/>
              <a:cs typeface="Arial"/>
            </a:rPr>
            <a:t>Zmeria sa výška hladiny kvapalného chladiva od dna nádoby.  Hodnota je v mm.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Je v okruhu nízkotlaký zberač chladiva?
</a:t>
          </a:r>
          <a:r>
            <a:rPr lang="en-US" cap="none" sz="1200" b="1" i="0" u="none" baseline="0">
              <a:solidFill>
                <a:srgbClr val="000000"/>
              </a:solidFill>
              <a:latin typeface="Arial"/>
              <a:ea typeface="Arial"/>
              <a:cs typeface="Arial"/>
            </a:rPr>
            <a:t>Nízkotlaký zberač chladiva je valcová nádoba umiestnená hneď za expanzným ventilom na určitých typoch zaplavených systémov (napríklad veľkých priemyselných zariadení ako sú chladiace sklady). Čiastočne je zaplavený kvapalným chladivom.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Otázky uvedené pre vysokotlaký zberač kvapalného chladiva (rozmery, orientácia) sú opakované pre nízkotlaký zbetač chladiva.
</a:t>
          </a:r>
          <a:r>
            <a:rPr lang="en-US" cap="none" sz="1200" b="1" i="0" u="none" baseline="0">
              <a:solidFill>
                <a:srgbClr val="000000"/>
              </a:solidFill>
              <a:latin typeface="Arial"/>
              <a:ea typeface="Arial"/>
              <a:cs typeface="Arial"/>
            </a:rPr>
            <a:t>
</a:t>
          </a:r>
        </a:p>
      </xdr:txBody>
    </xdr:sp>
    <xdr:clientData/>
  </xdr:twoCellAnchor>
  <xdr:twoCellAnchor>
    <xdr:from>
      <xdr:col>1</xdr:col>
      <xdr:colOff>28575</xdr:colOff>
      <xdr:row>266</xdr:row>
      <xdr:rowOff>133350</xdr:rowOff>
    </xdr:from>
    <xdr:to>
      <xdr:col>14</xdr:col>
      <xdr:colOff>828675</xdr:colOff>
      <xdr:row>317</xdr:row>
      <xdr:rowOff>152400</xdr:rowOff>
    </xdr:to>
    <xdr:sp fLocksText="0">
      <xdr:nvSpPr>
        <xdr:cNvPr id="5" name="Text Box 17"/>
        <xdr:cNvSpPr txBox="1">
          <a:spLocks noChangeArrowheads="1"/>
        </xdr:cNvSpPr>
      </xdr:nvSpPr>
      <xdr:spPr>
        <a:xfrm>
          <a:off x="257175" y="41729025"/>
          <a:ext cx="8724900" cy="8277225"/>
        </a:xfrm>
        <a:prstGeom prst="rect">
          <a:avLst/>
        </a:prstGeom>
        <a:solidFill>
          <a:srgbClr val="99CCFF"/>
        </a:solidFill>
        <a:ln w="9360" cmpd="sng">
          <a:solidFill>
            <a:srgbClr val="000000"/>
          </a:solidFill>
          <a:headEnd type="none"/>
          <a:tailEnd type="none"/>
        </a:ln>
      </xdr:spPr>
      <xdr:txBody>
        <a:bodyPr vertOverflow="clip" wrap="square" lIns="36360" tIns="31680" rIns="0" bIns="0"/>
        <a:p>
          <a:pPr algn="l">
            <a:defRPr/>
          </a:pPr>
          <a:r>
            <a:rPr lang="en-US" cap="none" sz="1200" b="1" i="0" u="none" baseline="0">
              <a:solidFill>
                <a:srgbClr val="000000"/>
              </a:solidFill>
              <a:latin typeface="Arial"/>
              <a:ea typeface="Arial"/>
              <a:cs typeface="Arial"/>
            </a:rPr>
            <a:t>VÝPOČTOVÁ METÓDA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Tabuľkový kalkulátor  rozdeľuje chladiaci systém na časti a komponenty, v ktorých vypočíta množstvo chladiva nasledovne: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Kvapalinové potrubie. </a:t>
          </a:r>
          <a:r>
            <a:rPr lang="en-US" cap="none" sz="1200" b="0" i="0" u="none" baseline="0">
              <a:solidFill>
                <a:srgbClr val="000000"/>
              </a:solidFill>
              <a:latin typeface="Arial"/>
              <a:ea typeface="Arial"/>
              <a:cs typeface="Arial"/>
            </a:rPr>
            <a:t> Zadáva sa priemer a dĺžka kvapalinového potrubia.  Merná hmotnosť kvapalného chladiva pri štandardnej teplote 30 </a:t>
          </a:r>
          <a:r>
            <a:rPr lang="en-US" cap="none" sz="1200" b="0" i="0" u="none" baseline="30000">
              <a:solidFill>
                <a:srgbClr val="000000"/>
              </a:solidFill>
              <a:latin typeface="Arial"/>
              <a:ea typeface="Arial"/>
              <a:cs typeface="Arial"/>
            </a:rPr>
            <a:t>o</a:t>
          </a:r>
          <a:r>
            <a:rPr lang="en-US" cap="none" sz="1200" b="0" i="0" u="none" baseline="0">
              <a:solidFill>
                <a:srgbClr val="000000"/>
              </a:solidFill>
              <a:latin typeface="Arial"/>
              <a:ea typeface="Arial"/>
              <a:cs typeface="Arial"/>
            </a:rPr>
            <a:t>C je vyhľadaná  kalkulátorom v tabuľke pre dané chladivo. Objem kvapalinového potrubia je vypočítaný zo zadaných údajov a hmotnosť kvapalného chladiva je vypočítaná vynásobením objemu a mernej hmotnosti.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Vysokotlaký zberač chladiva. </a:t>
          </a:r>
          <a:r>
            <a:rPr lang="en-US" cap="none" sz="1200" b="0" i="0" u="none" baseline="0">
              <a:solidFill>
                <a:srgbClr val="000000"/>
              </a:solidFill>
              <a:latin typeface="Arial"/>
              <a:ea typeface="Arial"/>
              <a:cs typeface="Arial"/>
            </a:rPr>
            <a:t> Zadáva sa priemer a dĺžka zberača kvapalného chladiva a orientácia nádoby zberača (predpokladá sa, že zberač je valec v horizontálnej i vertikálnej konfigurácii).  Merná hmotnosť kvapalného chladiva pri štandardnej teplote  30°C je vyhľadaná  kalkulátorom v tabuľke pre dané chladivo. Objem zberača chladiva je vypočítaný zo zadaných údajov.  Zadávateľ volí výšku hladiny chladiva v zberači. Prepočíta sa objem chladiva v zberači a vynásobením objemu a mernej hmotnosti chladiva sa vypočíta jeho hmotnosť v zberači. Ak výška hladiny chladiva v zberači nie je známa, použije sa pre výpočet obvyklá výška 30 % z výšky zberača.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Nízkotlaký zberač chladiva.</a:t>
          </a:r>
          <a:r>
            <a:rPr lang="en-US" cap="none" sz="1200" b="0" i="0" u="none" baseline="0">
              <a:solidFill>
                <a:srgbClr val="000000"/>
              </a:solidFill>
              <a:latin typeface="Arial"/>
              <a:ea typeface="Arial"/>
              <a:cs typeface="Arial"/>
            </a:rPr>
            <a:t>  Výpočet je podobný ako pre vysokotlaký zberač chladiva, s výnimkou mernej hmotnosti chladiva, ktorá je závislá od výparnej teploty.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Výparník.</a:t>
          </a:r>
          <a:r>
            <a:rPr lang="en-US" cap="none" sz="1200" b="0" i="0" u="none" baseline="0">
              <a:solidFill>
                <a:srgbClr val="000000"/>
              </a:solidFill>
              <a:latin typeface="Arial"/>
              <a:ea typeface="Arial"/>
              <a:cs typeface="Arial"/>
            </a:rPr>
            <a:t>  Zadávateľ vyberie typ výparníka použitého v chladiacom okruhu. Pre každý typ výparníka použijeme “koeficient chladiva” vyjadrený v kg chladiva na kW tepelného výkonu výmenníka tepla.  Medzné hodnoty (</a:t>
          </a:r>
          <a:r>
            <a:rPr lang="en-US" cap="none" sz="1200" b="0" i="1" u="none" baseline="0">
              <a:solidFill>
                <a:srgbClr val="000000"/>
              </a:solidFill>
              <a:latin typeface="Arial"/>
              <a:ea typeface="Arial"/>
              <a:cs typeface="Arial"/>
            </a:rPr>
            <a:t>horná, dolná</a:t>
          </a:r>
          <a:r>
            <a:rPr lang="en-US" cap="none" sz="1200" b="0" i="0" u="none" baseline="0">
              <a:solidFill>
                <a:srgbClr val="000000"/>
              </a:solidFill>
              <a:latin typeface="Arial"/>
              <a:ea typeface="Arial"/>
              <a:cs typeface="Arial"/>
            </a:rPr>
            <a:t>) každého koeficientu boli odhadnuté - nižšie uvedené</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Arial"/>
              <a:ea typeface="Arial"/>
              <a:cs typeface="Arial"/>
            </a:rPr>
            <a:t>reprezentujú typické varianty, ktoré existujú pre každý typ výmenníka tepla.  Použité sú nasledovné medzné hodnoty (</a:t>
          </a:r>
          <a:r>
            <a:rPr lang="en-US" cap="none" sz="1200" b="0" i="1" u="none" baseline="0">
              <a:solidFill>
                <a:srgbClr val="000000"/>
              </a:solidFill>
              <a:latin typeface="Arial"/>
              <a:ea typeface="Arial"/>
              <a:cs typeface="Arial"/>
            </a:rPr>
            <a:t>nízke / vysoké hodnoty</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Lamelový vzduchový výparník 0.2 až  0.35 kg/kW
</a:t>
          </a:r>
          <a:r>
            <a:rPr lang="en-US" cap="none" sz="1200" b="0" i="0" u="none" baseline="0">
              <a:solidFill>
                <a:srgbClr val="000000"/>
              </a:solidFill>
              <a:latin typeface="Arial"/>
              <a:ea typeface="Arial"/>
              <a:cs typeface="Arial"/>
            </a:rPr>
            <a:t>DX rúrkový zaplavený 0.15 až   0.25 kg/kW
</a:t>
          </a:r>
          <a:r>
            <a:rPr lang="en-US" cap="none" sz="1200" b="0" i="0" u="none" baseline="0">
              <a:solidFill>
                <a:srgbClr val="000000"/>
              </a:solidFill>
              <a:latin typeface="Arial"/>
              <a:ea typeface="Arial"/>
              <a:cs typeface="Arial"/>
            </a:rPr>
            <a:t>Zaplavený výmenník rúrkový 0.4 až  0.7 kg/kW
</a:t>
          </a:r>
          <a:r>
            <a:rPr lang="en-US" cap="none" sz="1200" b="0" i="0" u="none" baseline="0">
              <a:solidFill>
                <a:srgbClr val="000000"/>
              </a:solidFill>
              <a:latin typeface="Arial"/>
              <a:ea typeface="Arial"/>
              <a:cs typeface="Arial"/>
            </a:rPr>
            <a:t>Doskový výmenník 0.3 až  0.5 kg/kW
</a:t>
          </a:r>
          <a:r>
            <a:rPr lang="en-US" cap="none" sz="1200" b="0" i="0" u="none" baseline="0">
              <a:solidFill>
                <a:srgbClr val="000000"/>
              </a:solidFill>
              <a:latin typeface="Arial"/>
              <a:ea typeface="Arial"/>
              <a:cs typeface="Arial"/>
            </a:rPr>
            <a:t>Zadávateľ môže tiež udať chladiaci výkon alebo alternatívne, príkon kompresora.  Ak chladiaci výkon je udaný, potom je pri výpočte použitý.  Ak príkon kompresora je udaný, potom COP systému je odhadnuté na základe zadanej výparnej teploty. Vypočítané je Carnotove COP odvodené pre kondenzačnú teplotu 35 </a:t>
          </a:r>
          <a:r>
            <a:rPr lang="en-US" cap="none" sz="1200" b="0" i="0" u="none" baseline="30000">
              <a:solidFill>
                <a:srgbClr val="000000"/>
              </a:solidFill>
              <a:latin typeface="Arial"/>
              <a:ea typeface="Arial"/>
              <a:cs typeface="Arial"/>
            </a:rPr>
            <a:t>o</a:t>
          </a:r>
          <a:r>
            <a:rPr lang="en-US" cap="none" sz="1200" b="0" i="0" u="none" baseline="0">
              <a:solidFill>
                <a:srgbClr val="000000"/>
              </a:solidFill>
              <a:latin typeface="Arial"/>
              <a:ea typeface="Arial"/>
              <a:cs typeface="Arial"/>
            </a:rPr>
            <a:t>C a výparnú teplotu o 10 </a:t>
          </a:r>
          <a:r>
            <a:rPr lang="en-US" cap="none" sz="1200" b="0" i="0" u="none" baseline="30000">
              <a:solidFill>
                <a:srgbClr val="000000"/>
              </a:solidFill>
              <a:latin typeface="Arial"/>
              <a:ea typeface="Arial"/>
              <a:cs typeface="Arial"/>
            </a:rPr>
            <a:t>o</a:t>
          </a:r>
          <a:r>
            <a:rPr lang="en-US" cap="none" sz="1200" b="0" i="0" u="none" baseline="0">
              <a:solidFill>
                <a:srgbClr val="000000"/>
              </a:solidFill>
              <a:latin typeface="Arial"/>
              <a:ea typeface="Arial"/>
              <a:cs typeface="Arial"/>
            </a:rPr>
            <a:t>C nižšiu ako je teplota chladenia. Výsledné COP je 60 % z vypočítaného “Carnotového čísla” .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Kondenzátor</a:t>
          </a:r>
          <a:r>
            <a:rPr lang="en-US" cap="none" sz="1200" b="0" i="0" u="none" baseline="0">
              <a:solidFill>
                <a:srgbClr val="000000"/>
              </a:solidFill>
              <a:latin typeface="Arial"/>
              <a:ea typeface="Arial"/>
              <a:cs typeface="Arial"/>
            </a:rPr>
            <a:t>.  Zadávateľ vyberie, ktorý typ kondenzátora je použitý.  Pre každý typ kondenzátora je použitý “koeficient chladiva” vyjadrený v kg  chladiva na kW tepekného výkonu výmenníka.  Mezdné hodnoty vysoká a nízka sú odhadnuté - tieto reprezentujú typické varianty, ktoré existujú pre každý typ výmenníka tepla.  Použité sú nasledovné medzné hodnoty (nízke / vysoké hodnoty):
</a:t>
          </a:r>
          <a:r>
            <a:rPr lang="en-US" cap="none" sz="1200" b="0" i="0" u="none" baseline="0">
              <a:solidFill>
                <a:srgbClr val="000000"/>
              </a:solidFill>
              <a:latin typeface="Arial"/>
              <a:ea typeface="Arial"/>
              <a:cs typeface="Arial"/>
            </a:rPr>
            <a:t>Vzduchom chladený  0.1  až  0.17  kg/kW
</a:t>
          </a:r>
          <a:r>
            <a:rPr lang="en-US" cap="none" sz="1200" b="0" i="0" u="none" baseline="0">
              <a:solidFill>
                <a:srgbClr val="000000"/>
              </a:solidFill>
              <a:latin typeface="Arial"/>
              <a:ea typeface="Arial"/>
              <a:cs typeface="Arial"/>
            </a:rPr>
            <a:t>Vodou chladený rúrkový 0.15 až   0.25  kg/kW
</a:t>
          </a:r>
          <a:r>
            <a:rPr lang="en-US" cap="none" sz="1200" b="0" i="0" u="none" baseline="0">
              <a:solidFill>
                <a:srgbClr val="000000"/>
              </a:solidFill>
              <a:latin typeface="Arial"/>
              <a:ea typeface="Arial"/>
              <a:cs typeface="Arial"/>
            </a:rPr>
            <a:t>Vodou chladený doskový 0.15 až  0.25  kg/kW
</a:t>
          </a:r>
          <a:r>
            <a:rPr lang="en-US" cap="none" sz="1200" b="0" i="0" u="none" baseline="0">
              <a:solidFill>
                <a:srgbClr val="000000"/>
              </a:solidFill>
              <a:latin typeface="Arial"/>
              <a:ea typeface="Arial"/>
              <a:cs typeface="Arial"/>
            </a:rPr>
            <a:t>Sprchový 0.2 až  0.35 kg/kW
</a:t>
          </a:r>
          <a:r>
            <a:rPr lang="en-US" cap="none" sz="1200" b="0" i="0" u="none" baseline="0">
              <a:solidFill>
                <a:srgbClr val="000000"/>
              </a:solidFill>
              <a:latin typeface="Arial"/>
              <a:ea typeface="Arial"/>
              <a:cs typeface="Arial"/>
            </a:rPr>
            <a:t>Výkon kondenzátora je súčtom výkonu výparníka a príkonu kompresora (ktorý je vypočítaný použitím odhadnutého COP ako je popísané vyššie).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Kompresor.</a:t>
          </a:r>
          <a:r>
            <a:rPr lang="en-US" cap="none" sz="1200" b="0" i="0" u="none" baseline="0">
              <a:solidFill>
                <a:srgbClr val="000000"/>
              </a:solidFill>
              <a:latin typeface="Arial"/>
              <a:ea typeface="Arial"/>
              <a:cs typeface="Arial"/>
            </a:rPr>
            <a:t>  Zadávateľ vyberie, ktorý typ kompresora je použitý.  Pre každý typ kompresora je použitý “koeficient chladiva” vyjadrený v kg chladiva na kW príkonu kompresora.  Použité sú nasledovné hodnoty:
</a:t>
          </a:r>
          <a:r>
            <a:rPr lang="en-US" cap="none" sz="1200" b="0" i="0" u="none" baseline="0">
              <a:solidFill>
                <a:srgbClr val="000000"/>
              </a:solidFill>
              <a:latin typeface="Arial"/>
              <a:ea typeface="Arial"/>
              <a:cs typeface="Arial"/>
            </a:rPr>
            <a:t>Scroll 0.02  kg/kW
</a:t>
          </a:r>
          <a:r>
            <a:rPr lang="en-US" cap="none" sz="1200" b="0" i="0" u="none" baseline="0">
              <a:solidFill>
                <a:srgbClr val="000000"/>
              </a:solidFill>
              <a:latin typeface="Arial"/>
              <a:ea typeface="Arial"/>
              <a:cs typeface="Arial"/>
            </a:rPr>
            <a:t>Piestové 0.05   kg/kW
</a:t>
          </a:r>
          <a:r>
            <a:rPr lang="en-US" cap="none" sz="1200" b="0" i="0" u="none" baseline="0">
              <a:solidFill>
                <a:srgbClr val="000000"/>
              </a:solidFill>
              <a:latin typeface="Arial"/>
              <a:ea typeface="Arial"/>
              <a:cs typeface="Arial"/>
            </a:rPr>
            <a:t>Skrutkové 0.075 kg/kW
</a:t>
          </a:r>
          <a:r>
            <a:rPr lang="en-US" cap="none" sz="1200" b="0" i="0" u="none" baseline="0">
              <a:solidFill>
                <a:srgbClr val="000000"/>
              </a:solidFill>
              <a:latin typeface="Arial"/>
              <a:ea typeface="Arial"/>
              <a:cs typeface="Arial"/>
            </a:rPr>
            <a:t>Rýchlostné 0.01   kg/kW
</a:t>
          </a:r>
          <a:r>
            <a:rPr lang="en-US" cap="none" sz="1200" b="0" i="0" u="none" baseline="0">
              <a:solidFill>
                <a:srgbClr val="000000"/>
              </a:solidFill>
              <a:latin typeface="Arial"/>
              <a:ea typeface="Arial"/>
              <a:cs typeface="Arial"/>
            </a:rPr>
            <a:t>Príkon kompresora je buď vstupná hodnota  alebo je vypočítaný pomocou odhadnutého COP ako je popísané vyššie.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twoCellAnchor>
  <xdr:twoCellAnchor>
    <xdr:from>
      <xdr:col>1</xdr:col>
      <xdr:colOff>95250</xdr:colOff>
      <xdr:row>26</xdr:row>
      <xdr:rowOff>85725</xdr:rowOff>
    </xdr:from>
    <xdr:to>
      <xdr:col>14</xdr:col>
      <xdr:colOff>742950</xdr:colOff>
      <xdr:row>32</xdr:row>
      <xdr:rowOff>38100</xdr:rowOff>
    </xdr:to>
    <xdr:sp fLocksText="0">
      <xdr:nvSpPr>
        <xdr:cNvPr id="6" name="Text Box 20"/>
        <xdr:cNvSpPr txBox="1">
          <a:spLocks noChangeArrowheads="1"/>
        </xdr:cNvSpPr>
      </xdr:nvSpPr>
      <xdr:spPr>
        <a:xfrm>
          <a:off x="323850" y="3543300"/>
          <a:ext cx="8572500" cy="828675"/>
        </a:xfrm>
        <a:prstGeom prst="rect">
          <a:avLst/>
        </a:prstGeom>
        <a:solidFill>
          <a:srgbClr val="99CCFF"/>
        </a:solidFill>
        <a:ln w="9360" cmpd="sng">
          <a:solidFill>
            <a:srgbClr val="99CCFF"/>
          </a:solidFill>
          <a:headEnd type="none"/>
          <a:tailEnd type="none"/>
        </a:ln>
      </xdr:spPr>
      <xdr:txBody>
        <a:bodyPr vertOverflow="clip" wrap="square" lIns="36360" tIns="27360" rIns="36360" bIns="0"/>
        <a:p>
          <a:pPr algn="ctr">
            <a:defRPr/>
          </a:pPr>
          <a:r>
            <a:rPr lang="en-US" cap="none" sz="1200" b="0" i="0" u="none" baseline="0">
              <a:solidFill>
                <a:srgbClr val="000000"/>
              </a:solidFill>
              <a:latin typeface="Arial"/>
              <a:ea typeface="Arial"/>
              <a:cs typeface="Arial"/>
            </a:rPr>
            <a:t>Excel nastavenie a verzie Excelu
</a:t>
          </a:r>
          <a:r>
            <a:rPr lang="en-US" cap="none" sz="1200" b="0" i="0" u="none" baseline="0">
              <a:solidFill>
                <a:srgbClr val="000000"/>
              </a:solidFill>
              <a:latin typeface="Arial"/>
              <a:ea typeface="Arial"/>
              <a:cs typeface="Arial"/>
            </a:rPr>
            <a:t>Ak otvoríte kalkulačku na výpočet náplní F plynov, v Macro boxe, musíte vybrať ‘Umožniť’ makrá, aby kalkulačka fungovala.  </a:t>
          </a:r>
          <a:r>
            <a:rPr lang="en-US" cap="none" sz="1200" b="0" i="0" u="sng" baseline="0">
              <a:solidFill>
                <a:srgbClr val="000000"/>
              </a:solidFill>
              <a:latin typeface="Arial"/>
              <a:ea typeface="Arial"/>
              <a:cs typeface="Arial"/>
            </a:rPr>
            <a:t>Macro nastavenie bezpečnosti v rámci Vašej verzie programu Excel je potrebné nastaviť na stredné - Medium</a:t>
          </a:r>
          <a:r>
            <a:rPr lang="en-US" cap="none" sz="1200" b="0" i="0" u="none" baseline="0">
              <a:solidFill>
                <a:srgbClr val="000000"/>
              </a:solidFill>
              <a:latin typeface="Arial"/>
              <a:ea typeface="Arial"/>
              <a:cs typeface="Arial"/>
            </a:rPr>
            <a:t>.  Všimnite si, že vzhľadom na spôsob programovania kalkulačky, tento software nie je kompatibilný s Excel '97, ale je kompatibilný so všetkými neskoršími verziami programu Excel.</a:t>
          </a:r>
        </a:p>
      </xdr:txBody>
    </xdr:sp>
    <xdr:clientData/>
  </xdr:twoCellAnchor>
  <xdr:twoCellAnchor>
    <xdr:from>
      <xdr:col>7</xdr:col>
      <xdr:colOff>19050</xdr:colOff>
      <xdr:row>1</xdr:row>
      <xdr:rowOff>95250</xdr:rowOff>
    </xdr:from>
    <xdr:to>
      <xdr:col>8</xdr:col>
      <xdr:colOff>533400</xdr:colOff>
      <xdr:row>6</xdr:row>
      <xdr:rowOff>114300</xdr:rowOff>
    </xdr:to>
    <xdr:pic>
      <xdr:nvPicPr>
        <xdr:cNvPr id="7" name="Picture 26"/>
        <xdr:cNvPicPr preferRelativeResize="1">
          <a:picLocks noChangeAspect="1"/>
        </xdr:cNvPicPr>
      </xdr:nvPicPr>
      <xdr:blipFill>
        <a:blip r:embed="rId2"/>
        <a:stretch>
          <a:fillRect/>
        </a:stretch>
      </xdr:blipFill>
      <xdr:spPr>
        <a:xfrm>
          <a:off x="3905250" y="257175"/>
          <a:ext cx="1123950" cy="828675"/>
        </a:xfrm>
        <a:prstGeom prst="rect">
          <a:avLst/>
        </a:prstGeom>
        <a:noFill/>
        <a:ln w="9525" cmpd="sng">
          <a:noFill/>
        </a:ln>
      </xdr:spPr>
    </xdr:pic>
    <xdr:clientData/>
  </xdr:twoCellAnchor>
  <xdr:twoCellAnchor>
    <xdr:from>
      <xdr:col>1</xdr:col>
      <xdr:colOff>219075</xdr:colOff>
      <xdr:row>1</xdr:row>
      <xdr:rowOff>114300</xdr:rowOff>
    </xdr:from>
    <xdr:to>
      <xdr:col>2</xdr:col>
      <xdr:colOff>600075</xdr:colOff>
      <xdr:row>6</xdr:row>
      <xdr:rowOff>142875</xdr:rowOff>
    </xdr:to>
    <xdr:pic>
      <xdr:nvPicPr>
        <xdr:cNvPr id="8" name="Picture 27"/>
        <xdr:cNvPicPr preferRelativeResize="1">
          <a:picLocks noChangeAspect="1"/>
        </xdr:cNvPicPr>
      </xdr:nvPicPr>
      <xdr:blipFill>
        <a:blip r:embed="rId3"/>
        <a:stretch>
          <a:fillRect/>
        </a:stretch>
      </xdr:blipFill>
      <xdr:spPr>
        <a:xfrm>
          <a:off x="447675" y="276225"/>
          <a:ext cx="9906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7</xdr:row>
      <xdr:rowOff>47625</xdr:rowOff>
    </xdr:from>
    <xdr:to>
      <xdr:col>15</xdr:col>
      <xdr:colOff>276225</xdr:colOff>
      <xdr:row>56</xdr:row>
      <xdr:rowOff>114300</xdr:rowOff>
    </xdr:to>
    <xdr:sp fLocksText="0">
      <xdr:nvSpPr>
        <xdr:cNvPr id="1" name="Text Box 1"/>
        <xdr:cNvSpPr txBox="1">
          <a:spLocks noChangeArrowheads="1"/>
        </xdr:cNvSpPr>
      </xdr:nvSpPr>
      <xdr:spPr>
        <a:xfrm>
          <a:off x="142875" y="1905000"/>
          <a:ext cx="9020175" cy="8001000"/>
        </a:xfrm>
        <a:prstGeom prst="rect">
          <a:avLst/>
        </a:prstGeom>
        <a:solidFill>
          <a:srgbClr val="FFFFFF"/>
        </a:solidFill>
        <a:ln w="9360" cmpd="sng">
          <a:solidFill>
            <a:srgbClr val="000000"/>
          </a:solidFill>
          <a:headEnd type="none"/>
          <a:tailEnd type="none"/>
        </a:ln>
      </xdr:spPr>
      <xdr:txBody>
        <a:bodyPr vertOverflow="clip" wrap="square" lIns="36360" tIns="31680" rIns="0" bIns="0"/>
        <a:p>
          <a:pPr algn="l">
            <a:defRPr/>
          </a:pPr>
          <a:r>
            <a:rPr lang="en-US" cap="none" sz="1600" b="1" i="0" u="none" baseline="0">
              <a:solidFill>
                <a:srgbClr val="008080"/>
              </a:solidFill>
              <a:latin typeface="Arial"/>
              <a:ea typeface="Arial"/>
              <a:cs typeface="Arial"/>
            </a:rPr>
            <a:t>PODROBNOSTI POVINNOSTÍ V NOVOM NARIADENÍ
</a:t>
          </a:r>
          <a:r>
            <a:rPr lang="en-US" cap="none" sz="1200" b="0" i="0" u="none" baseline="0">
              <a:solidFill>
                <a:srgbClr val="008080"/>
              </a:solidFill>
              <a:latin typeface="Arial"/>
              <a:ea typeface="Arial"/>
              <a:cs typeface="Arial"/>
            </a:rPr>
            <a:t>Nasledovné povinnosti v novom Nariadení pre stacionárne chladiace zariadenia s viac ako 3 kg HFC chladiva sú platné od 4. júla 2007:
</a:t>
          </a:r>
          <a:r>
            <a:rPr lang="en-US" cap="none" sz="1200" b="1" i="0" u="none" baseline="0">
              <a:solidFill>
                <a:srgbClr val="008080"/>
              </a:solidFill>
              <a:latin typeface="Arial"/>
              <a:ea typeface="Arial"/>
              <a:cs typeface="Arial"/>
            </a:rPr>
            <a:t>a) Všeobecné povinnosti v prevencii úniku. </a:t>
          </a:r>
          <a:r>
            <a:rPr lang="en-US" cap="none" sz="1200" b="0" i="0" u="none" baseline="0">
              <a:solidFill>
                <a:srgbClr val="008080"/>
              </a:solidFill>
              <a:latin typeface="Arial"/>
              <a:ea typeface="Arial"/>
              <a:cs typeface="Arial"/>
            </a:rPr>
            <a:t> Vykonaním všetkých opatrení, ktoré sú technicky vhodné a nevyžadujú neúmerné náklady sa musí: (a) zabrániť úniku HFC chladív a tiež (b) čo najskôr odstrániť zistené úniky.
</a:t>
          </a:r>
          <a:r>
            <a:rPr lang="en-US" cap="none" sz="1200" b="0" i="0" u="none" baseline="0">
              <a:solidFill>
                <a:srgbClr val="008080"/>
              </a:solidFill>
              <a:latin typeface="Arial"/>
              <a:ea typeface="Arial"/>
              <a:cs typeface="Arial"/>
            </a:rPr>
            <a:t>
</a:t>
          </a:r>
          <a:r>
            <a:rPr lang="en-US" cap="none" sz="1200" b="1" i="0" u="none" baseline="0">
              <a:solidFill>
                <a:srgbClr val="008080"/>
              </a:solidFill>
              <a:latin typeface="Arial"/>
              <a:ea typeface="Arial"/>
              <a:cs typeface="Arial"/>
            </a:rPr>
            <a:t>b) Pravidelné skúšky tesnosti.</a:t>
          </a:r>
          <a:r>
            <a:rPr lang="en-US" cap="none" sz="1200" b="0" i="0" u="none" baseline="0">
              <a:solidFill>
                <a:srgbClr val="008080"/>
              </a:solidFill>
              <a:latin typeface="Arial"/>
              <a:ea typeface="Arial"/>
              <a:cs typeface="Arial"/>
            </a:rPr>
            <a:t>  Tesnosť zariadení musí byť pravidelne kontrolovaná oprávnenými osobami.  “Skontrolované na tesnosť” zanmená, že zariadenie alebo systém je kontrolovaný na tesnosť priamymi či nepriamymi metódami, so zameraním na tie časti zariadenia alebo systému, na ktorých je najväčší predpoklad úniku. Intervaly kontroly závisia na množstve náplne chladiva:
</a:t>
          </a:r>
          <a:r>
            <a:rPr lang="en-US" cap="none" sz="1200" b="0" i="0" u="none" baseline="0">
              <a:solidFill>
                <a:srgbClr val="008080"/>
              </a:solidFill>
              <a:latin typeface="Arial"/>
              <a:ea typeface="Arial"/>
              <a:cs typeface="Arial"/>
            </a:rPr>
            <a:t>• Zariadenia od 3 kg do 30 kg musia byť testované každý rok,
</a:t>
          </a:r>
          <a:r>
            <a:rPr lang="en-US" cap="none" sz="1200" b="0" i="0" u="none" baseline="0">
              <a:solidFill>
                <a:srgbClr val="008080"/>
              </a:solidFill>
              <a:latin typeface="Arial"/>
              <a:ea typeface="Arial"/>
              <a:cs typeface="Arial"/>
            </a:rPr>
            <a:t>• Zariadenia od 30 kg to 300 kg musia byť testované každých 6 mesiacov.
</a:t>
          </a:r>
          <a:r>
            <a:rPr lang="en-US" cap="none" sz="1200" b="0" i="0" u="none" baseline="0">
              <a:solidFill>
                <a:srgbClr val="008080"/>
              </a:solidFill>
              <a:latin typeface="Arial"/>
              <a:ea typeface="Arial"/>
              <a:cs typeface="Arial"/>
            </a:rPr>
            <a:t>• Zariadenia s viac ako 300 kg musia byť testované každé 3 mesiace.
</a:t>
          </a:r>
          <a:r>
            <a:rPr lang="en-US" cap="none" sz="1200" b="0" i="0" u="none" baseline="0">
              <a:solidFill>
                <a:srgbClr val="008080"/>
              </a:solidFill>
              <a:latin typeface="Arial"/>
              <a:ea typeface="Arial"/>
              <a:cs typeface="Arial"/>
            </a:rPr>
            <a:t>Zariadenia musia byť opätovne skontrolované do jedného mesiaca od odstránenia úniku aby sa overila úspešnosť opravy.
</a:t>
          </a:r>
          <a:r>
            <a:rPr lang="en-US" cap="none" sz="1200" b="0" i="0" u="none" baseline="0">
              <a:solidFill>
                <a:srgbClr val="008080"/>
              </a:solidFill>
              <a:latin typeface="Arial"/>
              <a:ea typeface="Arial"/>
              <a:cs typeface="Arial"/>
            </a:rPr>
            <a:t>Zariadenia s viac ako 300 kg musia byť vybavené sytémom detekcie úniku, ktorý je definovaný ako: “kalibrovaná mechanická, elektrická alebo elektronická jednotka na detekciu úniku, ktorá zistenie úniku signalizuje obsluhe”.  Funkcia detekčného systému musí byť skontrolovaná najmenej raz za rok.
</a:t>
          </a:r>
          <a:r>
            <a:rPr lang="en-US" cap="none" sz="1200" b="0" i="0" u="none" baseline="0">
              <a:solidFill>
                <a:srgbClr val="008080"/>
              </a:solidFill>
              <a:latin typeface="Arial"/>
              <a:ea typeface="Arial"/>
              <a:cs typeface="Arial"/>
            </a:rPr>
            <a:t>Pre systémy bez jednotky detekcie úniku môžu mať skrátený interval testovania na polovicu, pričom ročný interval je minimom.
</a:t>
          </a:r>
          <a:r>
            <a:rPr lang="en-US" cap="none" sz="1200" b="0" i="0" u="none" baseline="0">
              <a:solidFill>
                <a:srgbClr val="008080"/>
              </a:solidFill>
              <a:latin typeface="Arial"/>
              <a:ea typeface="Arial"/>
              <a:cs typeface="Arial"/>
            </a:rPr>
            <a:t>
</a:t>
          </a:r>
          <a:r>
            <a:rPr lang="en-US" cap="none" sz="1200" b="1" i="0" u="none" baseline="0">
              <a:solidFill>
                <a:srgbClr val="008080"/>
              </a:solidFill>
              <a:latin typeface="Arial"/>
              <a:ea typeface="Arial"/>
              <a:cs typeface="Arial"/>
            </a:rPr>
            <a:t>c) Uchovávanie záznamov.</a:t>
          </a:r>
          <a:r>
            <a:rPr lang="en-US" cap="none" sz="1200" b="0" i="0" u="none" baseline="0">
              <a:solidFill>
                <a:srgbClr val="008080"/>
              </a:solidFill>
              <a:latin typeface="Arial"/>
              <a:ea typeface="Arial"/>
              <a:cs typeface="Arial"/>
            </a:rPr>
            <a:t> Záznamy ku každému systému s viac ako 3 kg HFC chladiva musia byť uchované. Záznamy musia obsahovať:
</a:t>
          </a:r>
          <a:r>
            <a:rPr lang="en-US" cap="none" sz="1200" b="0" i="0" u="none" baseline="0">
              <a:solidFill>
                <a:srgbClr val="008080"/>
              </a:solidFill>
              <a:latin typeface="Arial"/>
              <a:ea typeface="Arial"/>
              <a:cs typeface="Arial"/>
            </a:rPr>
            <a:t>
</a:t>
          </a:r>
          <a:r>
            <a:rPr lang="en-US" cap="none" sz="1200" b="0" i="0" u="none" baseline="0">
              <a:solidFill>
                <a:srgbClr val="008080"/>
              </a:solidFill>
              <a:latin typeface="Arial"/>
              <a:ea typeface="Arial"/>
              <a:cs typeface="Arial"/>
            </a:rPr>
            <a:t>• Množstvo a typ HFC chladiva v každom systéme
</a:t>
          </a:r>
          <a:r>
            <a:rPr lang="en-US" cap="none" sz="1200" b="0" i="0" u="none" baseline="0">
              <a:solidFill>
                <a:srgbClr val="008080"/>
              </a:solidFill>
              <a:latin typeface="Arial"/>
              <a:ea typeface="Arial"/>
              <a:cs typeface="Arial"/>
            </a:rPr>
            <a:t>• Množstvá akéhokoľvek pridaného chladiva
</a:t>
          </a:r>
          <a:r>
            <a:rPr lang="en-US" cap="none" sz="1200" b="0" i="0" u="none" baseline="0">
              <a:solidFill>
                <a:srgbClr val="008080"/>
              </a:solidFill>
              <a:latin typeface="Arial"/>
              <a:ea typeface="Arial"/>
              <a:cs typeface="Arial"/>
            </a:rPr>
            <a:t>• Množstvo chladiva odobratého počas servisu, opravy i konečného odberu.
</a:t>
          </a:r>
          <a:r>
            <a:rPr lang="en-US" cap="none" sz="1200" b="0" i="0" u="none" baseline="0">
              <a:solidFill>
                <a:srgbClr val="008080"/>
              </a:solidFill>
              <a:latin typeface="Arial"/>
              <a:ea typeface="Arial"/>
              <a:cs typeface="Arial"/>
            </a:rPr>
            <a:t>• Ostatné poterbné informácie vrátane tých o organizácii a pracovníkovi, ktorý servisoval alebo opravoval systém, spolu s údajmi a výsledkami kontrol úniku a jednotky detekcie úniku.
</a:t>
          </a:r>
          <a:r>
            <a:rPr lang="en-US" cap="none" sz="1200" b="0" i="0" u="none" baseline="0">
              <a:solidFill>
                <a:srgbClr val="008080"/>
              </a:solidFill>
              <a:latin typeface="Arial"/>
              <a:ea typeface="Arial"/>
              <a:cs typeface="Arial"/>
            </a:rPr>
            <a:t>• Záznamy treba mať k dispozícii pre oprávnené osoby a orgány.
</a:t>
          </a:r>
          <a:r>
            <a:rPr lang="en-US" cap="none" sz="1200" b="0" i="0" u="none" baseline="0">
              <a:solidFill>
                <a:srgbClr val="008080"/>
              </a:solidFill>
              <a:latin typeface="Arial"/>
              <a:ea typeface="Arial"/>
              <a:cs typeface="Arial"/>
            </a:rPr>
            <a:t>
</a:t>
          </a:r>
          <a:r>
            <a:rPr lang="en-US" cap="none" sz="1200" b="1" i="0" u="none" baseline="0">
              <a:solidFill>
                <a:srgbClr val="008080"/>
              </a:solidFill>
              <a:latin typeface="Arial"/>
              <a:ea typeface="Arial"/>
              <a:cs typeface="Arial"/>
            </a:rPr>
            <a:t>d) Odber chladív.</a:t>
          </a:r>
          <a:r>
            <a:rPr lang="en-US" cap="none" sz="1200" b="0" i="0" u="none" baseline="0">
              <a:solidFill>
                <a:srgbClr val="008080"/>
              </a:solidFill>
              <a:latin typeface="Arial"/>
              <a:ea typeface="Arial"/>
              <a:cs typeface="Arial"/>
            </a:rPr>
            <a:t>  Ak by bolo potrebné odobrať chladivo zo systému (napr. aby bola sprístupnená nejaká časť systému na opravu alebo pri likvidácii systému na konci životnosti) chladivo musí zodpovedajúcim spôsobom odobrať oprávnená osoba. Po odobratí môže byť chladivo využité alebo spracované či znehodnotené.
</a:t>
          </a:r>
          <a:r>
            <a:rPr lang="en-US" cap="none" sz="1200" b="0" i="0" u="none" baseline="0">
              <a:solidFill>
                <a:srgbClr val="008080"/>
              </a:solidFill>
              <a:latin typeface="Arial"/>
              <a:ea typeface="Arial"/>
              <a:cs typeface="Arial"/>
            </a:rPr>
            <a:t>
</a:t>
          </a:r>
          <a:r>
            <a:rPr lang="en-US" cap="none" sz="1200" b="1" i="0" u="none" baseline="0">
              <a:solidFill>
                <a:srgbClr val="008080"/>
              </a:solidFill>
              <a:latin typeface="Arial"/>
              <a:ea typeface="Arial"/>
              <a:cs typeface="Arial"/>
            </a:rPr>
            <a:t>e) Činnosť pracovníkov s príslušnou kvalifikáciou.</a:t>
          </a:r>
          <a:r>
            <a:rPr lang="en-US" cap="none" sz="1200" b="0" i="0" u="none" baseline="0">
              <a:solidFill>
                <a:srgbClr val="008080"/>
              </a:solidFill>
              <a:latin typeface="Arial"/>
              <a:ea typeface="Arial"/>
              <a:cs typeface="Arial"/>
            </a:rPr>
            <a:t> Osoby, ktoré kontrolujú únik, odoberajú plyny, inštalujú a údržiavajú systém musia mať príslušné kvalifikácie na jednotlivé úkony.
</a:t>
          </a:r>
          <a:r>
            <a:rPr lang="en-US" cap="none" sz="1200" b="0" i="0" u="none" baseline="0">
              <a:solidFill>
                <a:srgbClr val="008080"/>
              </a:solidFill>
              <a:latin typeface="Arial"/>
              <a:ea typeface="Arial"/>
              <a:cs typeface="Arial"/>
            </a:rPr>
            <a:t>
</a:t>
          </a:r>
          <a:r>
            <a:rPr lang="en-US" cap="none" sz="1200" b="1" i="0" u="none" baseline="0">
              <a:solidFill>
                <a:srgbClr val="008080"/>
              </a:solidFill>
              <a:latin typeface="Arial"/>
              <a:ea typeface="Arial"/>
              <a:cs typeface="Arial"/>
            </a:rPr>
            <a:t>f) Označenie. </a:t>
          </a:r>
          <a:r>
            <a:rPr lang="en-US" cap="none" sz="1200" b="0" i="0" u="none" baseline="0">
              <a:solidFill>
                <a:srgbClr val="008080"/>
              </a:solidFill>
              <a:latin typeface="Arial"/>
              <a:ea typeface="Arial"/>
              <a:cs typeface="Arial"/>
            </a:rPr>
            <a:t>Každý nový systém, ktorý sa dostane na trh musí byť označený štítkom so zreteľným vyznačením typu a množstva použitého HFC chladiva.
</a:t>
          </a:r>
          <a:r>
            <a:rPr lang="en-US" cap="none" sz="1200" b="0" i="0" u="none" baseline="0">
              <a:solidFill>
                <a:srgbClr val="008080"/>
              </a:solidFill>
              <a:latin typeface="Arial"/>
              <a:ea typeface="Arial"/>
              <a:cs typeface="Arial"/>
            </a:rPr>
            <a:t>
</a:t>
          </a:r>
          <a:r>
            <a:rPr lang="en-US" cap="none" sz="1200" b="0" i="0" u="none" baseline="0">
              <a:solidFill>
                <a:srgbClr val="008080"/>
              </a:solidFill>
              <a:latin typeface="Arial"/>
              <a:ea typeface="Arial"/>
              <a:cs typeface="Arial"/>
            </a:rPr>
            <a:t>Stacionárne systémy s HFC chladivom s náplňou menšou ako 3 kg chladiva a mobilné systémy  (napr. automobilové a transportné klimatizácie) nemusia spĺňať body  (b) and (c). Všetky ostatné body t.j. (a), (d), (e) and (f) sa týkajú všetkých typov systémov s HFC. 
</a:t>
          </a:r>
        </a:p>
      </xdr:txBody>
    </xdr:sp>
    <xdr:clientData/>
  </xdr:twoCellAnchor>
  <xdr:twoCellAnchor>
    <xdr:from>
      <xdr:col>0</xdr:col>
      <xdr:colOff>104775</xdr:colOff>
      <xdr:row>58</xdr:row>
      <xdr:rowOff>114300</xdr:rowOff>
    </xdr:from>
    <xdr:to>
      <xdr:col>15</xdr:col>
      <xdr:colOff>238125</xdr:colOff>
      <xdr:row>95</xdr:row>
      <xdr:rowOff>152400</xdr:rowOff>
    </xdr:to>
    <xdr:sp fLocksText="0">
      <xdr:nvSpPr>
        <xdr:cNvPr id="2" name="Text Box 2"/>
        <xdr:cNvSpPr txBox="1">
          <a:spLocks noChangeArrowheads="1"/>
        </xdr:cNvSpPr>
      </xdr:nvSpPr>
      <xdr:spPr>
        <a:xfrm>
          <a:off x="104775" y="10429875"/>
          <a:ext cx="9020175" cy="6029325"/>
        </a:xfrm>
        <a:prstGeom prst="rect">
          <a:avLst/>
        </a:prstGeom>
        <a:solidFill>
          <a:srgbClr val="FFFFFF"/>
        </a:solidFill>
        <a:ln w="9360" cmpd="sng">
          <a:solidFill>
            <a:srgbClr val="000000"/>
          </a:solidFill>
          <a:headEnd type="none"/>
          <a:tailEnd type="none"/>
        </a:ln>
      </xdr:spPr>
      <xdr:txBody>
        <a:bodyPr vertOverflow="clip" wrap="square" lIns="36360" tIns="31680" rIns="0" bIns="0"/>
        <a:p>
          <a:pPr algn="l">
            <a:defRPr/>
          </a:pPr>
          <a:r>
            <a:rPr lang="en-US" cap="none" sz="1600" b="1" i="0" u="none" baseline="0">
              <a:solidFill>
                <a:srgbClr val="666699"/>
              </a:solidFill>
              <a:latin typeface="Arial"/>
              <a:ea typeface="Arial"/>
              <a:cs typeface="Arial"/>
            </a:rPr>
            <a:t>Hermeticky uzavreté systémy
</a:t>
          </a:r>
          <a:r>
            <a:rPr lang="en-US" cap="none" sz="1600" b="1" i="0" u="none" baseline="0">
              <a:solidFill>
                <a:srgbClr val="666699"/>
              </a:solidFill>
              <a:latin typeface="Arial"/>
              <a:ea typeface="Arial"/>
              <a:cs typeface="Arial"/>
            </a:rPr>
            <a:t>
</a:t>
          </a:r>
          <a:r>
            <a:rPr lang="en-US" cap="none" sz="1200" b="1" i="0" u="none" baseline="0">
              <a:solidFill>
                <a:srgbClr val="666699"/>
              </a:solidFill>
              <a:latin typeface="Arial"/>
              <a:ea typeface="Arial"/>
              <a:cs typeface="Arial"/>
            </a:rPr>
            <a:t>Definícia hermeticky uzavretého systému
</a:t>
          </a:r>
          <a:r>
            <a:rPr lang="en-US" cap="none" sz="1200" b="0" i="0" u="none" baseline="0">
              <a:solidFill>
                <a:srgbClr val="008080"/>
              </a:solidFill>
              <a:latin typeface="Arial"/>
              <a:ea typeface="Arial"/>
              <a:cs typeface="Arial"/>
            </a:rPr>
            <a:t>"V hermeticky zapečatenom systéme sú všetky časti obsahujúce chladivo utesnené zváraním, pájkovaním alebo podobným nerozoberateľným spojom a tiež zakrytované ventily a zakrytované servisné prístupy dovoľujúce správny spôsob opravy alebo odber a takýto systém je testovaný, že má únik menší ako 3 gramy za rok pri tlaku najmene štvrtina maximálne dovoleného tlaku ".
</a:t>
          </a:r>
          <a:r>
            <a:rPr lang="en-US" cap="none" sz="1200" b="0" i="0" u="none" baseline="0">
              <a:solidFill>
                <a:srgbClr val="008080"/>
              </a:solidFill>
              <a:latin typeface="Arial"/>
              <a:ea typeface="Arial"/>
              <a:cs typeface="Arial"/>
            </a:rPr>
            <a:t>
</a:t>
          </a:r>
          <a:r>
            <a:rPr lang="en-US" cap="none" sz="1200" b="1" i="0" u="none" baseline="0">
              <a:solidFill>
                <a:srgbClr val="008080"/>
              </a:solidFill>
              <a:latin typeface="Arial"/>
              <a:ea typeface="Arial"/>
              <a:cs typeface="Arial"/>
            </a:rPr>
            <a:t>Detaily povinností v novom nariadení
</a:t>
          </a:r>
          <a:r>
            <a:rPr lang="en-US" cap="none" sz="1200" b="0" i="0" u="none" baseline="0">
              <a:solidFill>
                <a:srgbClr val="008080"/>
              </a:solidFill>
              <a:latin typeface="Arial"/>
              <a:ea typeface="Arial"/>
              <a:cs typeface="Arial"/>
            </a:rPr>
            <a:t>Návod pre hermeticky uzavreté systémy je rovnaký ako uvedený vyššie s výnimkou nasledovných bodov:
</a:t>
          </a:r>
          <a:r>
            <a:rPr lang="en-US" cap="none" sz="1200" b="0" i="0" u="none" baseline="0">
              <a:solidFill>
                <a:srgbClr val="008080"/>
              </a:solidFill>
              <a:latin typeface="Arial"/>
              <a:ea typeface="Arial"/>
              <a:cs typeface="Arial"/>
            </a:rPr>
            <a:t>
</a:t>
          </a:r>
          <a:r>
            <a:rPr lang="en-US" cap="none" sz="1200" b="1" i="0" u="none" baseline="0">
              <a:solidFill>
                <a:srgbClr val="008080"/>
              </a:solidFill>
              <a:latin typeface="Arial"/>
              <a:ea typeface="Arial"/>
              <a:cs typeface="Arial"/>
            </a:rPr>
            <a:t>b)</a:t>
          </a:r>
          <a:r>
            <a:rPr lang="en-US" cap="none" sz="1200" b="0" i="0" u="none" baseline="0">
              <a:solidFill>
                <a:srgbClr val="008080"/>
              </a:solidFill>
              <a:latin typeface="Arial"/>
              <a:ea typeface="Arial"/>
              <a:cs typeface="Arial"/>
            </a:rPr>
            <a:t> Pravidelná kontrola úniku. Intervaly kontroly </a:t>
          </a:r>
          <a:r>
            <a:rPr lang="en-US" cap="none" sz="1200" b="1" i="0" u="none" baseline="0">
              <a:solidFill>
                <a:srgbClr val="008080"/>
              </a:solidFill>
              <a:latin typeface="Arial"/>
              <a:ea typeface="Arial"/>
              <a:cs typeface="Arial"/>
            </a:rPr>
            <a:t>hermeticky uzavretého systému</a:t>
          </a:r>
          <a:r>
            <a:rPr lang="en-US" cap="none" sz="1200" b="0" i="0" u="none" baseline="0">
              <a:solidFill>
                <a:srgbClr val="008080"/>
              </a:solidFill>
              <a:latin typeface="Arial"/>
              <a:ea typeface="Arial"/>
              <a:cs typeface="Arial"/>
            </a:rPr>
            <a:t> závisí na množstve náplne chladiva:
</a:t>
          </a:r>
          <a:r>
            <a:rPr lang="en-US" cap="none" sz="1200" b="0" i="0" u="none" baseline="0">
              <a:solidFill>
                <a:srgbClr val="008080"/>
              </a:solidFill>
              <a:latin typeface="Arial"/>
              <a:ea typeface="Arial"/>
              <a:cs typeface="Arial"/>
            </a:rPr>
            <a:t>• Hermeticky uzavreté systémy s náplňou 3 až 6 kg HFC chladiva sú vyňaté z povinnosti pravideľných kontrol úniku.
</a:t>
          </a:r>
          <a:r>
            <a:rPr lang="en-US" cap="none" sz="1200" b="0" i="0" u="none" baseline="0">
              <a:solidFill>
                <a:srgbClr val="008080"/>
              </a:solidFill>
              <a:latin typeface="Arial"/>
              <a:ea typeface="Arial"/>
              <a:cs typeface="Arial"/>
            </a:rPr>
            <a:t>• Systémy s náplňou 6 až 30 kg musia byť kontrolované každoročne.
</a:t>
          </a:r>
          <a:r>
            <a:rPr lang="en-US" cap="none" sz="1200" b="0" i="0" u="none" baseline="0">
              <a:solidFill>
                <a:srgbClr val="008080"/>
              </a:solidFill>
              <a:latin typeface="Arial"/>
              <a:ea typeface="Arial"/>
              <a:cs typeface="Arial"/>
            </a:rPr>
            <a:t>• Systémy s náplňou 30 kg až 300 kg musia byť kontrolované každých 6 mesiacov.
</a:t>
          </a:r>
          <a:r>
            <a:rPr lang="en-US" cap="none" sz="1200" b="0" i="0" u="none" baseline="0">
              <a:solidFill>
                <a:srgbClr val="008080"/>
              </a:solidFill>
              <a:latin typeface="Arial"/>
              <a:ea typeface="Arial"/>
              <a:cs typeface="Arial"/>
            </a:rPr>
            <a:t>• Systémy s náplňou viac ako 300 kg musia byť kontrolované každé 3 mesiace.
</a:t>
          </a:r>
          <a:r>
            <a:rPr lang="en-US" cap="none" sz="1200" b="0" i="0" u="none" baseline="0">
              <a:solidFill>
                <a:srgbClr val="008080"/>
              </a:solidFill>
              <a:latin typeface="Arial"/>
              <a:ea typeface="Arial"/>
              <a:cs typeface="Arial"/>
            </a:rPr>
            <a:t>Systémy musia byť znovu skontrolované do jedného mesiaca po oprave úniku aby bolo isté, že oprava bola úspešná.
</a:t>
          </a:r>
          <a:r>
            <a:rPr lang="en-US" cap="none" sz="1200" b="0" i="0" u="none" baseline="0">
              <a:solidFill>
                <a:srgbClr val="008080"/>
              </a:solidFill>
              <a:latin typeface="Arial"/>
              <a:ea typeface="Arial"/>
              <a:cs typeface="Arial"/>
            </a:rPr>
            <a:t>
</a:t>
          </a:r>
          <a:r>
            <a:rPr lang="en-US" cap="none" sz="1200" b="0" i="0" u="none" baseline="0">
              <a:solidFill>
                <a:srgbClr val="008080"/>
              </a:solidFill>
              <a:latin typeface="Arial"/>
              <a:ea typeface="Arial"/>
              <a:cs typeface="Arial"/>
            </a:rPr>
            <a:t>Systémy s náplňou viac ako 300 kg musia byť vybavené systémom detekcie úniku, ktorý je definovaný ako "ciachovaná mechanická, elektrická alebo elektronická jednotka  “a calibrated mechanical, electrical or electronic device na detekciu úniku chladiva, ktorá v prípade detekcie upozorní operátora”. Detekčná jednotka musí byť skontrolovaná najmenej raz za rok na zabezpečenie správnej funkcie.
</a:t>
          </a:r>
          <a:r>
            <a:rPr lang="en-US" cap="none" sz="1200" b="0" i="0" u="none" baseline="0">
              <a:solidFill>
                <a:srgbClr val="008080"/>
              </a:solidFill>
              <a:latin typeface="Arial"/>
              <a:ea typeface="Arial"/>
              <a:cs typeface="Arial"/>
            </a:rPr>
            <a:t>Pre akékoľvek zariadenie vybavené detekčnou jednotkou môžu byť frekvencia kontroly úniku skrátená na polovicu, hoci maximálne  ročný interval zostáva v platnosti.
</a:t>
          </a:r>
          <a:r>
            <a:rPr lang="en-US" cap="none" sz="1200" b="0" i="0" u="none" baseline="0">
              <a:solidFill>
                <a:srgbClr val="008080"/>
              </a:solidFill>
              <a:latin typeface="Arial"/>
              <a:ea typeface="Arial"/>
              <a:cs typeface="Arial"/>
            </a:rPr>
            <a:t>
</a:t>
          </a:r>
          <a:r>
            <a:rPr lang="en-US" cap="none" sz="1200" b="1" i="0" u="none" baseline="0">
              <a:solidFill>
                <a:srgbClr val="33CCCC"/>
              </a:solidFill>
              <a:latin typeface="Arial"/>
              <a:ea typeface="Arial"/>
              <a:cs typeface="Arial"/>
            </a:rPr>
            <a:t>Odborný odhad
</a:t>
          </a:r>
          <a:r>
            <a:rPr lang="en-US" cap="none" sz="1200" b="0" i="0" u="none" baseline="0">
              <a:solidFill>
                <a:srgbClr val="008080"/>
              </a:solidFill>
              <a:latin typeface="Arial"/>
              <a:ea typeface="Arial"/>
              <a:cs typeface="Arial"/>
            </a:rPr>
            <a:t>Malé hermetické systémy pripojené na štandardnú 240 voltovú 13 ampérovú zásuvku budú zrejme pod 6 kg limitom. Toto je veľmi dôležité pravidlo odborného odhadu kedže sa týka miliónov malých systémov. Všetky domáce chladničky a mrazničky spadajú do tejto kategórie. To platí rovnako pre systémy malých obchodov (napr. vitríny na zmrzlinu, fľaše, malé chladničky či mrazničky potravín a pod.) v pohostinstvách / reštauráciach (e.g. chladiace pulty nápojov, príprava ľadu do nápojov a pod.), v kanceláriach (napr. automaty) a v podobných zariadeniach.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7</xdr:row>
      <xdr:rowOff>47625</xdr:rowOff>
    </xdr:from>
    <xdr:to>
      <xdr:col>14</xdr:col>
      <xdr:colOff>381000</xdr:colOff>
      <xdr:row>39</xdr:row>
      <xdr:rowOff>152400</xdr:rowOff>
    </xdr:to>
    <xdr:sp fLocksText="0">
      <xdr:nvSpPr>
        <xdr:cNvPr id="1" name="Text Box 1"/>
        <xdr:cNvSpPr txBox="1">
          <a:spLocks noChangeArrowheads="1"/>
        </xdr:cNvSpPr>
      </xdr:nvSpPr>
      <xdr:spPr>
        <a:xfrm>
          <a:off x="200025" y="2028825"/>
          <a:ext cx="8467725" cy="5286375"/>
        </a:xfrm>
        <a:prstGeom prst="rect">
          <a:avLst/>
        </a:prstGeom>
        <a:solidFill>
          <a:srgbClr val="FFFFFF"/>
        </a:solidFill>
        <a:ln w="9360" cmpd="sng">
          <a:solidFill>
            <a:srgbClr val="000000"/>
          </a:solidFill>
          <a:headEnd type="none"/>
          <a:tailEnd type="none"/>
        </a:ln>
      </xdr:spPr>
      <xdr:txBody>
        <a:bodyPr vertOverflow="clip" wrap="square" lIns="36360" tIns="31680" rIns="0" bIns="0"/>
        <a:p>
          <a:pPr algn="l">
            <a:defRPr/>
          </a:pPr>
          <a:r>
            <a:rPr lang="en-US" cap="none" sz="1600" b="1" i="0" u="none" baseline="0">
              <a:solidFill>
                <a:srgbClr val="993300"/>
              </a:solidFill>
              <a:latin typeface="Arial"/>
              <a:ea typeface="Arial"/>
              <a:cs typeface="Arial"/>
            </a:rPr>
            <a:t>Významné články nariadenia
</a:t>
          </a:r>
          <a:r>
            <a:rPr lang="en-US" cap="none" sz="1600" b="1" i="0" u="none" baseline="0">
              <a:solidFill>
                <a:srgbClr val="993366"/>
              </a:solidFill>
              <a:latin typeface="Arial"/>
              <a:ea typeface="Arial"/>
              <a:cs typeface="Arial"/>
            </a:rPr>
            <a:t>
</a:t>
          </a:r>
          <a:r>
            <a:rPr lang="en-US" cap="none" sz="1200" b="0" i="0" u="none" baseline="0">
              <a:solidFill>
                <a:srgbClr val="993366"/>
              </a:solidFill>
              <a:latin typeface="Arial"/>
              <a:ea typeface="Arial"/>
              <a:cs typeface="Arial"/>
            </a:rPr>
            <a:t>Pre správcov chladiacich a klimatizačných systémov, platia</a:t>
          </a:r>
          <a:r>
            <a:rPr lang="en-US" cap="none" sz="1200" b="0" i="0" u="none" baseline="0">
              <a:solidFill>
                <a:srgbClr val="993366"/>
              </a:solidFill>
              <a:latin typeface="Arial"/>
              <a:ea typeface="Arial"/>
              <a:cs typeface="Arial"/>
            </a:rPr>
            <a:t> už dva rozhodujúce články. </a:t>
          </a:r>
          <a:r>
            <a:rPr lang="en-US" cap="none" sz="1200" b="0" i="0" u="none" baseline="0">
              <a:solidFill>
                <a:srgbClr val="993366"/>
              </a:solidFill>
              <a:latin typeface="Arial"/>
              <a:ea typeface="Arial"/>
              <a:cs typeface="Arial"/>
            </a:rPr>
            <a:t>Sú to
</a:t>
          </a:r>
          <a:r>
            <a:rPr lang="en-US" cap="none" sz="1200" b="0" i="0" u="none" baseline="0">
              <a:solidFill>
                <a:srgbClr val="993366"/>
              </a:solidFill>
              <a:latin typeface="Arial"/>
              <a:ea typeface="Arial"/>
              <a:cs typeface="Arial"/>
            </a:rPr>
            <a:t>a)</a:t>
          </a:r>
          <a:r>
            <a:rPr lang="en-US" cap="none" sz="1200" b="0" i="0" u="none" baseline="0">
              <a:solidFill>
                <a:srgbClr val="993366"/>
              </a:solidFill>
              <a:latin typeface="Arial"/>
              <a:ea typeface="Arial"/>
              <a:cs typeface="Arial"/>
            </a:rPr>
            <a:t> Používanie CFC pri údržbe zariadení bolo zakázané v roku 2000</a:t>
          </a:r>
          <a:r>
            <a:rPr lang="en-US" cap="none" sz="1200" b="0" i="0" u="none" baseline="0">
              <a:solidFill>
                <a:srgbClr val="993366"/>
              </a:solidFill>
              <a:latin typeface="Arial"/>
              <a:ea typeface="Arial"/>
              <a:cs typeface="Arial"/>
            </a:rPr>
            <a:t>.  To znamená, že všetky priemyselné zariadenia používajúce CFC museli</a:t>
          </a:r>
          <a:r>
            <a:rPr lang="en-US" cap="none" sz="1200" b="0" i="0" u="none" baseline="0">
              <a:solidFill>
                <a:srgbClr val="993366"/>
              </a:solidFill>
              <a:latin typeface="Arial"/>
              <a:ea typeface="Arial"/>
              <a:cs typeface="Arial"/>
            </a:rPr>
            <a:t> byť nahradené do konca roku 2000.</a:t>
          </a:r>
          <a:r>
            <a:rPr lang="en-US" cap="none" sz="1200" b="0" i="0" u="none" baseline="0">
              <a:solidFill>
                <a:srgbClr val="993366"/>
              </a:solidFill>
              <a:latin typeface="Arial"/>
              <a:ea typeface="Arial"/>
              <a:cs typeface="Arial"/>
            </a:rPr>
            <a:t>
</a:t>
          </a:r>
          <a:r>
            <a:rPr lang="en-US" cap="none" sz="1200" b="0" i="0" u="none" baseline="0">
              <a:solidFill>
                <a:srgbClr val="993366"/>
              </a:solidFill>
              <a:latin typeface="Arial"/>
              <a:ea typeface="Arial"/>
              <a:cs typeface="Arial"/>
            </a:rPr>
            <a:t>b) Použitie HCFC (vrátane R22)</a:t>
          </a:r>
          <a:r>
            <a:rPr lang="en-US" cap="none" sz="1200" b="0" i="0" u="none" baseline="0">
              <a:solidFill>
                <a:srgbClr val="993366"/>
              </a:solidFill>
              <a:latin typeface="Arial"/>
              <a:ea typeface="Arial"/>
              <a:cs typeface="Arial"/>
            </a:rPr>
            <a:t> v nových zariadeniach bolo zakázané medzi 2000 a 2004 (presný dátum závisel na type použitia - pre väčšinu systémov platil rok 2001). Teda väčšina chladiacich a klimatizačných zariadení s R22 má najmenej 5 rokov.</a:t>
          </a:r>
          <a:r>
            <a:rPr lang="en-US" cap="none" sz="1200" b="0" i="0" u="none" baseline="0">
              <a:solidFill>
                <a:srgbClr val="993366"/>
              </a:solidFill>
              <a:latin typeface="Arial"/>
              <a:ea typeface="Arial"/>
              <a:cs typeface="Arial"/>
            </a:rPr>
            <a:t>
</a:t>
          </a:r>
          <a:r>
            <a:rPr lang="en-US" cap="none" sz="1200" b="0" i="0" u="none" baseline="0">
              <a:solidFill>
                <a:srgbClr val="993366"/>
              </a:solidFill>
              <a:latin typeface="Arial"/>
              <a:ea typeface="Arial"/>
              <a:cs typeface="Arial"/>
            </a:rPr>
            <a:t>Päť</a:t>
          </a:r>
          <a:r>
            <a:rPr lang="en-US" cap="none" sz="1200" b="0" i="0" u="none" baseline="0">
              <a:solidFill>
                <a:srgbClr val="993366"/>
              </a:solidFill>
              <a:latin typeface="Arial"/>
              <a:ea typeface="Arial"/>
              <a:cs typeface="Arial"/>
            </a:rPr>
            <a:t> ďalších článkov v Nariadení sa týka využitia existujúcich HCFC systémov</a:t>
          </a:r>
          <a:r>
            <a:rPr lang="en-US" cap="none" sz="1200" b="0" i="0" u="none" baseline="0">
              <a:solidFill>
                <a:srgbClr val="993366"/>
              </a:solidFill>
              <a:latin typeface="Arial"/>
              <a:ea typeface="Arial"/>
              <a:cs typeface="Arial"/>
            </a:rPr>
            <a:t>.  Sú to:
</a:t>
          </a:r>
          <a:r>
            <a:rPr lang="en-US" cap="none" sz="1200" b="0" i="0" u="none" baseline="0">
              <a:solidFill>
                <a:srgbClr val="993366"/>
              </a:solidFill>
              <a:latin typeface="Arial"/>
              <a:ea typeface="Arial"/>
              <a:cs typeface="Arial"/>
            </a:rPr>
            <a:t>c) Použitie</a:t>
          </a:r>
          <a:r>
            <a:rPr lang="en-US" cap="none" sz="1200" b="0" i="0" u="none" baseline="0">
              <a:solidFill>
                <a:srgbClr val="993366"/>
              </a:solidFill>
              <a:latin typeface="Arial"/>
              <a:ea typeface="Arial"/>
              <a:cs typeface="Arial"/>
            </a:rPr>
            <a:t> </a:t>
          </a:r>
          <a:r>
            <a:rPr lang="en-US" cap="none" sz="1200" b="0" i="0" u="none" baseline="0">
              <a:solidFill>
                <a:srgbClr val="993366"/>
              </a:solidFill>
              <a:latin typeface="Arial"/>
              <a:ea typeface="Arial"/>
              <a:cs typeface="Arial"/>
            </a:rPr>
            <a:t> nových HCFC chladív pri údržbe bude zakázané po 31. decembri 2009.
</a:t>
          </a:r>
          <a:r>
            <a:rPr lang="en-US" cap="none" sz="1200" b="0" i="0" u="none" baseline="0">
              <a:solidFill>
                <a:srgbClr val="993366"/>
              </a:solidFill>
              <a:latin typeface="Arial"/>
              <a:ea typeface="Arial"/>
              <a:cs typeface="Arial"/>
            </a:rPr>
            <a:t>d) Množstvo nového HCFC chladiva, ktoré možno predať v EU je obmedzené. Napr. na </a:t>
          </a:r>
          <a:r>
            <a:rPr lang="en-US" cap="none" sz="1200" b="0" i="0" u="none" baseline="0">
              <a:solidFill>
                <a:srgbClr val="993366"/>
              </a:solidFill>
              <a:latin typeface="Arial"/>
              <a:ea typeface="Arial"/>
              <a:cs typeface="Arial"/>
            </a:rPr>
            <a:t>predaj dostupné </a:t>
          </a:r>
          <a:r>
            <a:rPr lang="en-US" cap="none" sz="1200" b="0" i="0" u="none" baseline="0">
              <a:solidFill>
                <a:srgbClr val="993366"/>
              </a:solidFill>
              <a:latin typeface="Arial"/>
              <a:ea typeface="Arial"/>
              <a:cs typeface="Arial"/>
            </a:rPr>
            <a:t>množstvo  v roku 2008 je iba 25</a:t>
          </a:r>
          <a:r>
            <a:rPr lang="en-US" cap="none" sz="1200" b="0" i="0" u="none" baseline="0">
              <a:solidFill>
                <a:srgbClr val="993366"/>
              </a:solidFill>
              <a:latin typeface="Arial"/>
              <a:ea typeface="Arial"/>
              <a:cs typeface="Arial"/>
            </a:rPr>
            <a:t>%</a:t>
          </a:r>
          <a:r>
            <a:rPr lang="en-US" cap="none" sz="1200" b="0" i="0" u="none" baseline="0">
              <a:solidFill>
                <a:srgbClr val="993366"/>
              </a:solidFill>
              <a:latin typeface="Arial"/>
              <a:ea typeface="Arial"/>
              <a:cs typeface="Arial"/>
            </a:rPr>
            <a:t> z množstva</a:t>
          </a:r>
          <a:r>
            <a:rPr lang="en-US" cap="none" sz="1200" b="0" i="0" u="none" baseline="0">
              <a:solidFill>
                <a:srgbClr val="993366"/>
              </a:solidFill>
              <a:latin typeface="Arial"/>
              <a:ea typeface="Arial"/>
              <a:cs typeface="Arial"/>
            </a:rPr>
            <a:t> dostupného v r. 2001.
</a:t>
          </a:r>
          <a:r>
            <a:rPr lang="en-US" cap="none" sz="1200" b="0" i="0" u="none" baseline="0">
              <a:solidFill>
                <a:srgbClr val="993366"/>
              </a:solidFill>
              <a:latin typeface="Arial"/>
              <a:ea typeface="Arial"/>
              <a:cs typeface="Arial"/>
            </a:rPr>
            <a:t>e) Použitie recyklovaného HCFC pri údržbe</a:t>
          </a:r>
          <a:r>
            <a:rPr lang="en-US" cap="none" sz="1200" b="0" i="0" u="none" baseline="0">
              <a:solidFill>
                <a:srgbClr val="993366"/>
              </a:solidFill>
              <a:latin typeface="Arial"/>
              <a:ea typeface="Arial"/>
              <a:cs typeface="Arial"/>
            </a:rPr>
            <a:t> bude zakázané od 31. decembra 2009.</a:t>
          </a:r>
          <a:r>
            <a:rPr lang="en-US" cap="none" sz="1200" b="0" i="0" u="none" baseline="0">
              <a:solidFill>
                <a:srgbClr val="993366"/>
              </a:solidFill>
              <a:latin typeface="Arial"/>
              <a:ea typeface="Arial"/>
              <a:cs typeface="Arial"/>
            </a:rPr>
            <a:t>
</a:t>
          </a:r>
          <a:r>
            <a:rPr lang="en-US" cap="none" sz="1200" b="0" i="0" u="none" baseline="0">
              <a:solidFill>
                <a:srgbClr val="993366"/>
              </a:solidFill>
              <a:latin typeface="Arial"/>
              <a:ea typeface="Arial"/>
              <a:cs typeface="Arial"/>
            </a:rPr>
            <a:t>f) Správcovia HCFC chladiacich zariadení musia urobiť "</a:t>
          </a:r>
          <a:r>
            <a:rPr lang="en-US" cap="none" sz="1200" b="0" i="0" u="none" baseline="0">
              <a:solidFill>
                <a:srgbClr val="993366"/>
              </a:solidFill>
              <a:latin typeface="Arial"/>
              <a:ea typeface="Arial"/>
              <a:cs typeface="Arial"/>
            </a:rPr>
            <a:t> vštky primerané </a:t>
          </a:r>
          <a:r>
            <a:rPr lang="en-US" cap="none" sz="1200" b="0" i="0" u="none" baseline="0">
              <a:solidFill>
                <a:srgbClr val="993366"/>
              </a:solidFill>
              <a:latin typeface="Arial"/>
              <a:ea typeface="Arial"/>
              <a:cs typeface="Arial"/>
            </a:rPr>
            <a:t>opatrenia " na zabránenie úniku. Každý systém s viac ako 3 kg HCFC musí byť každoročne kontrolovaný na únik kvalifikovanou osobou. Všetko odobraté HCFC chladivo pri údržbe či likvidácii zariadenia musí byť spracované (upravené na nové použitie alebo správne zničené).
</a:t>
          </a:r>
          <a:r>
            <a:rPr lang="en-US" cap="none" sz="1200" b="0" i="0" u="none" baseline="0">
              <a:solidFill>
                <a:srgbClr val="993366"/>
              </a:solidFill>
              <a:latin typeface="Arial"/>
              <a:ea typeface="Arial"/>
              <a:cs typeface="Arial"/>
            </a:rPr>
            <a:t>
</a:t>
          </a:r>
          <a:r>
            <a:rPr lang="en-US" cap="none" sz="1200" b="0" i="0" u="none" baseline="0">
              <a:solidFill>
                <a:srgbClr val="993366"/>
              </a:solidFill>
              <a:latin typeface="Arial"/>
              <a:ea typeface="Arial"/>
              <a:cs typeface="Arial"/>
            </a:rPr>
            <a:t>Odporúčania pre užívateľov R22 a iných HCFC.
</a:t>
          </a:r>
          <a:r>
            <a:rPr lang="en-US" cap="none" sz="1200" b="0" i="0" u="none" baseline="0">
              <a:solidFill>
                <a:srgbClr val="993366"/>
              </a:solidFill>
              <a:latin typeface="Arial"/>
              <a:ea typeface="Arial"/>
              <a:cs typeface="Arial"/>
            </a:rPr>
            <a:t>1. Začnite hneď s rozvrhom vylúčenia HCFC. Takto si zabezpečíte dostatok času na premyslenie najvhodnejších možností a znížite náklady.</a:t>
          </a:r>
          <a:r>
            <a:rPr lang="en-US" cap="none" sz="1200" b="0" i="0" u="none" baseline="0">
              <a:solidFill>
                <a:srgbClr val="993366"/>
              </a:solidFill>
              <a:latin typeface="Arial"/>
              <a:ea typeface="Arial"/>
              <a:cs typeface="Arial"/>
            </a:rPr>
            <a:t> Poskytne vám to čas na vhodný plán rozpočtu potrebných nákladov.
</a:t>
          </a:r>
          <a:r>
            <a:rPr lang="en-US" cap="none" sz="1200" b="0" i="0" u="none" baseline="0">
              <a:solidFill>
                <a:srgbClr val="993366"/>
              </a:solidFill>
              <a:latin typeface="Arial"/>
              <a:ea typeface="Arial"/>
              <a:cs typeface="Arial"/>
            </a:rPr>
            <a:t>2. Ubezpečte sa, že spĺňate požiadavky na únik a odber chladiva (pozri bod f vyššie).</a:t>
          </a:r>
          <a:r>
            <a:rPr lang="en-US" cap="none" sz="1200" b="0" i="0" u="none" baseline="0">
              <a:solidFill>
                <a:srgbClr val="993366"/>
              </a:solidFill>
              <a:latin typeface="Arial"/>
              <a:ea typeface="Arial"/>
              <a:cs typeface="Arial"/>
            </a:rPr>
            <a:t>
</a:t>
          </a:r>
          <a:r>
            <a:rPr lang="en-US" cap="none" sz="1200" b="0" i="0" u="none" baseline="0">
              <a:solidFill>
                <a:srgbClr val="993366"/>
              </a:solidFill>
              <a:latin typeface="Arial"/>
              <a:ea typeface="Arial"/>
              <a:cs typeface="Arial"/>
            </a:rPr>
            <a:t>
</a:t>
          </a:r>
          <a:r>
            <a:rPr lang="en-US" cap="none" sz="1200" b="0" i="0" u="none" baseline="0">
              <a:solidFill>
                <a:srgbClr val="993366"/>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efra.gov.uk/Documents%20and%20Settings/CHN/Local%20Settings/Temporary%20Internet%20Files/OLK8E/Refrigerant%20Charge%20Calculator%20draft%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Ent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dti.gov.uk/files/file37001.pdf" TargetMode="Externa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4"/>
  <dimension ref="A2:D11"/>
  <sheetViews>
    <sheetView zoomScalePageLayoutView="0" workbookViewId="0" topLeftCell="A1">
      <selection activeCell="A12" sqref="A12"/>
    </sheetView>
  </sheetViews>
  <sheetFormatPr defaultColWidth="9.140625" defaultRowHeight="12.75"/>
  <cols>
    <col min="1" max="1" width="13.7109375" style="0" customWidth="1"/>
    <col min="2" max="2" width="18.8515625" style="0" customWidth="1"/>
    <col min="3" max="3" width="61.28125" style="0" customWidth="1"/>
  </cols>
  <sheetData>
    <row r="2" ht="18">
      <c r="A2" s="1" t="s">
        <v>0</v>
      </c>
    </row>
    <row r="3" ht="18">
      <c r="A3" s="1" t="s">
        <v>1</v>
      </c>
    </row>
    <row r="5" ht="12.75">
      <c r="A5" s="2"/>
    </row>
    <row r="6" ht="12.75">
      <c r="A6" s="2"/>
    </row>
    <row r="7" spans="1:4" ht="12.75">
      <c r="A7" s="3" t="s">
        <v>2</v>
      </c>
      <c r="B7" s="3" t="s">
        <v>3</v>
      </c>
      <c r="C7" s="3" t="s">
        <v>4</v>
      </c>
      <c r="D7" s="4"/>
    </row>
    <row r="8" spans="1:3" ht="12.75">
      <c r="A8" s="5" t="s">
        <v>5</v>
      </c>
      <c r="B8" s="6">
        <v>39105</v>
      </c>
      <c r="C8" s="5" t="s">
        <v>6</v>
      </c>
    </row>
    <row r="9" spans="1:3" ht="12.75">
      <c r="A9" s="5" t="s">
        <v>7</v>
      </c>
      <c r="B9" s="6">
        <v>39111</v>
      </c>
      <c r="C9" s="5" t="s">
        <v>8</v>
      </c>
    </row>
    <row r="10" spans="1:3" ht="12.75">
      <c r="A10" t="s">
        <v>9</v>
      </c>
      <c r="B10" s="6">
        <v>39120</v>
      </c>
      <c r="C10" t="s">
        <v>10</v>
      </c>
    </row>
    <row r="11" spans="1:3" ht="12.75">
      <c r="A11" t="s">
        <v>11</v>
      </c>
      <c r="B11" s="6">
        <v>39277</v>
      </c>
      <c r="C11" t="s">
        <v>12</v>
      </c>
    </row>
  </sheetData>
  <sheetProtection sheet="1" objects="1" scenarios="1"/>
  <printOptions/>
  <pageMargins left="0.75" right="0.75" top="1" bottom="1" header="0.5118055555555556" footer="0.5118055555555556"/>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U163"/>
  <sheetViews>
    <sheetView showFormulas="1" tabSelected="1" zoomScale="75" zoomScaleNormal="75" zoomScalePageLayoutView="0" workbookViewId="0" topLeftCell="A1">
      <selection activeCell="E160" sqref="E160"/>
    </sheetView>
  </sheetViews>
  <sheetFormatPr defaultColWidth="9.140625" defaultRowHeight="12.75"/>
  <cols>
    <col min="1" max="1" width="3.421875" style="0" customWidth="1"/>
    <col min="15" max="15" width="12.7109375" style="0" customWidth="1"/>
    <col min="16" max="16" width="3.00390625" style="0" customWidth="1"/>
  </cols>
  <sheetData>
    <row r="1" spans="1:21" ht="12.75">
      <c r="A1" s="7"/>
      <c r="B1" s="7"/>
      <c r="C1" s="7"/>
      <c r="D1" s="7"/>
      <c r="E1" s="7"/>
      <c r="F1" s="7"/>
      <c r="G1" s="7"/>
      <c r="H1" s="7"/>
      <c r="I1" s="7"/>
      <c r="J1" s="7"/>
      <c r="K1" s="7"/>
      <c r="L1" s="7"/>
      <c r="M1" s="7"/>
      <c r="N1" s="7"/>
      <c r="O1" s="7"/>
      <c r="P1" s="7"/>
      <c r="Q1" s="7"/>
      <c r="R1" s="7"/>
      <c r="S1" s="7"/>
      <c r="T1" s="7"/>
      <c r="U1" s="7"/>
    </row>
    <row r="2" spans="1:21" ht="12.75">
      <c r="A2" s="7"/>
      <c r="B2" s="318"/>
      <c r="C2" s="319"/>
      <c r="D2" s="319"/>
      <c r="E2" s="319"/>
      <c r="F2" s="319"/>
      <c r="G2" s="319"/>
      <c r="H2" s="319"/>
      <c r="I2" s="319"/>
      <c r="J2" s="319"/>
      <c r="K2" s="319"/>
      <c r="L2" s="319"/>
      <c r="M2" s="319"/>
      <c r="N2" s="319"/>
      <c r="O2" s="320"/>
      <c r="P2" s="7"/>
      <c r="Q2" s="7"/>
      <c r="R2" s="7"/>
      <c r="S2" s="7"/>
      <c r="T2" s="7"/>
      <c r="U2" s="7"/>
    </row>
    <row r="3" spans="1:21" ht="12.75">
      <c r="A3" s="7"/>
      <c r="B3" s="321"/>
      <c r="C3" s="8"/>
      <c r="D3" s="8"/>
      <c r="E3" s="8"/>
      <c r="F3" s="8"/>
      <c r="G3" s="8"/>
      <c r="H3" s="8"/>
      <c r="I3" s="8"/>
      <c r="J3" s="8"/>
      <c r="K3" s="8"/>
      <c r="L3" s="8"/>
      <c r="M3" s="8"/>
      <c r="N3" s="8"/>
      <c r="O3" s="322"/>
      <c r="P3" s="7"/>
      <c r="Q3" s="7"/>
      <c r="R3" s="7"/>
      <c r="S3" s="7"/>
      <c r="T3" s="7"/>
      <c r="U3" s="7"/>
    </row>
    <row r="4" spans="1:21" ht="12.75">
      <c r="A4" s="7"/>
      <c r="B4" s="321"/>
      <c r="C4" s="8"/>
      <c r="D4" s="8"/>
      <c r="E4" s="8"/>
      <c r="F4" s="8"/>
      <c r="G4" s="8"/>
      <c r="H4" s="8"/>
      <c r="I4" s="8"/>
      <c r="J4" s="8"/>
      <c r="K4" s="8"/>
      <c r="L4" s="8"/>
      <c r="M4" s="8"/>
      <c r="N4" s="8"/>
      <c r="O4" s="322"/>
      <c r="P4" s="7"/>
      <c r="Q4" s="7"/>
      <c r="R4" s="7"/>
      <c r="S4" s="7"/>
      <c r="T4" s="7"/>
      <c r="U4" s="7"/>
    </row>
    <row r="5" spans="1:21" ht="12.75">
      <c r="A5" s="7"/>
      <c r="B5" s="321"/>
      <c r="C5" s="8"/>
      <c r="D5" s="8"/>
      <c r="E5" s="8"/>
      <c r="F5" s="8"/>
      <c r="G5" s="8"/>
      <c r="H5" s="8"/>
      <c r="I5" s="8"/>
      <c r="J5" s="8"/>
      <c r="K5" s="8"/>
      <c r="L5" s="8"/>
      <c r="M5" s="8"/>
      <c r="N5" s="8"/>
      <c r="O5" s="322"/>
      <c r="P5" s="7"/>
      <c r="Q5" s="7"/>
      <c r="R5" s="7"/>
      <c r="S5" s="7"/>
      <c r="T5" s="7"/>
      <c r="U5" s="7"/>
    </row>
    <row r="6" spans="1:21" ht="12.75">
      <c r="A6" s="7"/>
      <c r="B6" s="321"/>
      <c r="C6" s="8"/>
      <c r="D6" s="8"/>
      <c r="E6" s="8"/>
      <c r="F6" s="8"/>
      <c r="G6" s="8"/>
      <c r="H6" s="8"/>
      <c r="I6" s="8"/>
      <c r="J6" s="8"/>
      <c r="K6" s="8"/>
      <c r="L6" s="8"/>
      <c r="M6" s="8"/>
      <c r="N6" s="8"/>
      <c r="O6" s="322"/>
      <c r="P6" s="7"/>
      <c r="Q6" s="7"/>
      <c r="R6" s="7"/>
      <c r="S6" s="7"/>
      <c r="T6" s="7"/>
      <c r="U6" s="7"/>
    </row>
    <row r="7" spans="1:21" ht="12.75">
      <c r="A7" s="7"/>
      <c r="B7" s="321"/>
      <c r="C7" s="8"/>
      <c r="D7" s="8"/>
      <c r="E7" s="8"/>
      <c r="F7" s="8"/>
      <c r="G7" s="8"/>
      <c r="H7" s="8"/>
      <c r="I7" s="8"/>
      <c r="J7" s="8"/>
      <c r="K7" s="8"/>
      <c r="L7" s="8"/>
      <c r="M7" s="8"/>
      <c r="N7" s="8"/>
      <c r="O7" s="322"/>
      <c r="P7" s="7"/>
      <c r="Q7" s="7"/>
      <c r="R7" s="7"/>
      <c r="S7" s="7"/>
      <c r="T7" s="7"/>
      <c r="U7" s="7"/>
    </row>
    <row r="8" spans="1:21" ht="23.25">
      <c r="A8" s="106"/>
      <c r="B8" s="331" t="s">
        <v>13</v>
      </c>
      <c r="C8" s="332"/>
      <c r="D8" s="332"/>
      <c r="E8" s="332"/>
      <c r="F8" s="332"/>
      <c r="G8" s="332"/>
      <c r="H8" s="332"/>
      <c r="I8" s="332"/>
      <c r="J8" s="332"/>
      <c r="K8" s="332"/>
      <c r="L8" s="332"/>
      <c r="M8" s="332"/>
      <c r="N8" s="332"/>
      <c r="O8" s="333"/>
      <c r="P8" s="106"/>
      <c r="Q8" s="7"/>
      <c r="R8" s="7"/>
      <c r="S8" s="7"/>
      <c r="T8" s="7"/>
      <c r="U8" s="7"/>
    </row>
    <row r="9" spans="1:21" ht="8.25" customHeight="1">
      <c r="A9" s="7"/>
      <c r="B9" s="321"/>
      <c r="C9" s="8"/>
      <c r="D9" s="8"/>
      <c r="E9" s="8"/>
      <c r="F9" s="8"/>
      <c r="G9" s="8"/>
      <c r="H9" s="9"/>
      <c r="I9" s="8"/>
      <c r="J9" s="8"/>
      <c r="K9" s="8"/>
      <c r="L9" s="8"/>
      <c r="M9" s="8"/>
      <c r="N9" s="8"/>
      <c r="O9" s="322"/>
      <c r="P9" s="7"/>
      <c r="Q9" s="7"/>
      <c r="R9" s="7"/>
      <c r="S9" s="7"/>
      <c r="T9" s="7"/>
      <c r="U9" s="7"/>
    </row>
    <row r="10" spans="1:21" ht="18.75">
      <c r="A10" s="7"/>
      <c r="B10" s="334" t="s">
        <v>14</v>
      </c>
      <c r="C10" s="329"/>
      <c r="D10" s="329"/>
      <c r="E10" s="329"/>
      <c r="F10" s="329"/>
      <c r="G10" s="329"/>
      <c r="H10" s="329"/>
      <c r="I10" s="329"/>
      <c r="J10" s="329"/>
      <c r="K10" s="329"/>
      <c r="L10" s="329"/>
      <c r="M10" s="329"/>
      <c r="N10" s="329"/>
      <c r="O10" s="330"/>
      <c r="P10" s="7"/>
      <c r="Q10" s="7"/>
      <c r="R10" s="7"/>
      <c r="S10" s="7"/>
      <c r="T10" s="7"/>
      <c r="U10" s="7"/>
    </row>
    <row r="11" spans="1:21" ht="8.25" customHeight="1">
      <c r="A11" s="7"/>
      <c r="B11" s="321"/>
      <c r="C11" s="8"/>
      <c r="D11" s="10"/>
      <c r="E11" s="10"/>
      <c r="F11" s="10"/>
      <c r="G11" s="10"/>
      <c r="H11" s="11"/>
      <c r="I11" s="10"/>
      <c r="J11" s="10"/>
      <c r="K11" s="10"/>
      <c r="L11" s="10"/>
      <c r="M11" s="8"/>
      <c r="N11" s="8"/>
      <c r="O11" s="322"/>
      <c r="P11" s="7"/>
      <c r="Q11" s="7"/>
      <c r="R11" s="7"/>
      <c r="S11" s="7"/>
      <c r="T11" s="7"/>
      <c r="U11" s="7"/>
    </row>
    <row r="12" spans="1:21" ht="18.75">
      <c r="A12" s="7"/>
      <c r="B12" s="334" t="s">
        <v>15</v>
      </c>
      <c r="C12" s="329"/>
      <c r="D12" s="329"/>
      <c r="E12" s="329"/>
      <c r="F12" s="329"/>
      <c r="G12" s="329"/>
      <c r="H12" s="329"/>
      <c r="I12" s="329"/>
      <c r="J12" s="329"/>
      <c r="K12" s="329"/>
      <c r="L12" s="329"/>
      <c r="M12" s="329"/>
      <c r="N12" s="329"/>
      <c r="O12" s="330"/>
      <c r="P12" s="7"/>
      <c r="Q12" s="7"/>
      <c r="R12" s="7"/>
      <c r="S12" s="7"/>
      <c r="T12" s="7"/>
      <c r="U12" s="7"/>
    </row>
    <row r="13" spans="1:21" ht="8.25" customHeight="1">
      <c r="A13" s="7"/>
      <c r="B13" s="321"/>
      <c r="C13" s="8"/>
      <c r="D13" s="10"/>
      <c r="E13" s="10"/>
      <c r="F13" s="10"/>
      <c r="G13" s="10"/>
      <c r="H13" s="12"/>
      <c r="I13" s="10"/>
      <c r="J13" s="10"/>
      <c r="K13" s="10"/>
      <c r="L13" s="10"/>
      <c r="M13" s="8"/>
      <c r="N13" s="8"/>
      <c r="O13" s="322"/>
      <c r="P13" s="7"/>
      <c r="Q13" s="7"/>
      <c r="R13" s="7"/>
      <c r="S13" s="7"/>
      <c r="T13" s="7"/>
      <c r="U13" s="7"/>
    </row>
    <row r="14" spans="1:21" ht="18">
      <c r="A14" s="7"/>
      <c r="B14" s="335" t="s">
        <v>16</v>
      </c>
      <c r="C14" s="329"/>
      <c r="D14" s="329"/>
      <c r="E14" s="329"/>
      <c r="F14" s="329"/>
      <c r="G14" s="329"/>
      <c r="H14" s="329"/>
      <c r="I14" s="329"/>
      <c r="J14" s="329"/>
      <c r="K14" s="329"/>
      <c r="L14" s="329"/>
      <c r="M14" s="329"/>
      <c r="N14" s="329"/>
      <c r="O14" s="330"/>
      <c r="P14" s="7"/>
      <c r="Q14" s="7"/>
      <c r="R14" s="7"/>
      <c r="S14" s="7"/>
      <c r="T14" s="7"/>
      <c r="U14" s="7"/>
    </row>
    <row r="15" spans="1:21" ht="8.25" customHeight="1">
      <c r="A15" s="7"/>
      <c r="B15" s="321"/>
      <c r="C15" s="8"/>
      <c r="D15" s="10"/>
      <c r="E15" s="10"/>
      <c r="F15" s="10"/>
      <c r="G15" s="10"/>
      <c r="H15" s="12"/>
      <c r="I15" s="10"/>
      <c r="J15" s="10"/>
      <c r="K15" s="10"/>
      <c r="L15" s="10"/>
      <c r="M15" s="8"/>
      <c r="N15" s="8"/>
      <c r="O15" s="322"/>
      <c r="P15" s="7"/>
      <c r="Q15" s="7"/>
      <c r="R15" s="7"/>
      <c r="S15" s="7"/>
      <c r="T15" s="7"/>
      <c r="U15" s="7"/>
    </row>
    <row r="16" spans="1:21" ht="18">
      <c r="A16" s="7"/>
      <c r="B16" s="328" t="s">
        <v>17</v>
      </c>
      <c r="C16" s="329"/>
      <c r="D16" s="329"/>
      <c r="E16" s="329"/>
      <c r="F16" s="329"/>
      <c r="G16" s="329"/>
      <c r="H16" s="329"/>
      <c r="I16" s="329"/>
      <c r="J16" s="329"/>
      <c r="K16" s="329"/>
      <c r="L16" s="329"/>
      <c r="M16" s="329"/>
      <c r="N16" s="329"/>
      <c r="O16" s="330"/>
      <c r="P16" s="7"/>
      <c r="Q16" s="7"/>
      <c r="R16" s="7"/>
      <c r="S16" s="7"/>
      <c r="T16" s="7"/>
      <c r="U16" s="7"/>
    </row>
    <row r="17" spans="1:21" ht="8.25" customHeight="1">
      <c r="A17" s="7"/>
      <c r="B17" s="321"/>
      <c r="C17" s="8"/>
      <c r="D17" s="10"/>
      <c r="E17" s="10"/>
      <c r="F17" s="10"/>
      <c r="G17" s="10"/>
      <c r="H17" s="10"/>
      <c r="I17" s="10"/>
      <c r="J17" s="10"/>
      <c r="K17" s="10"/>
      <c r="L17" s="10"/>
      <c r="M17" s="8"/>
      <c r="N17" s="8"/>
      <c r="O17" s="322"/>
      <c r="P17" s="7"/>
      <c r="Q17" s="7"/>
      <c r="R17" s="7"/>
      <c r="S17" s="7"/>
      <c r="T17" s="7"/>
      <c r="U17" s="7"/>
    </row>
    <row r="18" spans="1:21" ht="9" customHeight="1">
      <c r="A18" s="7"/>
      <c r="B18" s="321"/>
      <c r="C18" s="8"/>
      <c r="D18" s="8"/>
      <c r="E18" s="8"/>
      <c r="F18" s="8"/>
      <c r="G18" s="8"/>
      <c r="H18" s="8"/>
      <c r="I18" s="8"/>
      <c r="J18" s="8"/>
      <c r="K18" s="8"/>
      <c r="L18" s="8"/>
      <c r="M18" s="8"/>
      <c r="N18" s="8"/>
      <c r="O18" s="322"/>
      <c r="P18" s="7"/>
      <c r="Q18" s="7"/>
      <c r="R18" s="7"/>
      <c r="S18" s="7"/>
      <c r="T18" s="7"/>
      <c r="U18" s="7"/>
    </row>
    <row r="19" spans="1:21" ht="9" customHeight="1">
      <c r="A19" s="7"/>
      <c r="B19" s="321"/>
      <c r="C19" s="8"/>
      <c r="D19" s="8"/>
      <c r="E19" s="8"/>
      <c r="F19" s="8"/>
      <c r="G19" s="8"/>
      <c r="H19" s="8"/>
      <c r="I19" s="8"/>
      <c r="J19" s="8"/>
      <c r="K19" s="8"/>
      <c r="L19" s="8"/>
      <c r="M19" s="8"/>
      <c r="N19" s="8"/>
      <c r="O19" s="322"/>
      <c r="P19" s="7"/>
      <c r="Q19" s="7"/>
      <c r="R19" s="7"/>
      <c r="S19" s="7"/>
      <c r="T19" s="7"/>
      <c r="U19" s="7"/>
    </row>
    <row r="20" spans="1:21" ht="9" customHeight="1">
      <c r="A20" s="7"/>
      <c r="B20" s="321"/>
      <c r="C20" s="8"/>
      <c r="D20" s="8"/>
      <c r="E20" s="8"/>
      <c r="F20" s="8"/>
      <c r="G20" s="8"/>
      <c r="H20" s="8"/>
      <c r="I20" s="8"/>
      <c r="J20" s="8"/>
      <c r="K20" s="8"/>
      <c r="L20" s="8"/>
      <c r="M20" s="8"/>
      <c r="N20" s="8"/>
      <c r="O20" s="322"/>
      <c r="P20" s="7"/>
      <c r="Q20" s="7"/>
      <c r="R20" s="7"/>
      <c r="S20" s="7"/>
      <c r="T20" s="7"/>
      <c r="U20" s="7"/>
    </row>
    <row r="21" spans="1:21" ht="9" customHeight="1">
      <c r="A21" s="7"/>
      <c r="B21" s="321"/>
      <c r="C21" s="8"/>
      <c r="D21" s="8"/>
      <c r="E21" s="8"/>
      <c r="F21" s="8"/>
      <c r="G21" s="8"/>
      <c r="H21" s="8"/>
      <c r="I21" s="8"/>
      <c r="J21" s="8"/>
      <c r="K21" s="8"/>
      <c r="L21" s="8"/>
      <c r="M21" s="8"/>
      <c r="N21" s="8"/>
      <c r="O21" s="322"/>
      <c r="P21" s="7"/>
      <c r="Q21" s="7"/>
      <c r="R21" s="7"/>
      <c r="S21" s="7"/>
      <c r="T21" s="7"/>
      <c r="U21" s="7"/>
    </row>
    <row r="22" spans="1:21" ht="12.75" customHeight="1" hidden="1">
      <c r="A22" s="7"/>
      <c r="B22" s="321"/>
      <c r="C22" s="8"/>
      <c r="D22" s="8"/>
      <c r="E22" s="8"/>
      <c r="F22" s="8"/>
      <c r="G22" s="8"/>
      <c r="H22" s="8"/>
      <c r="I22" s="8"/>
      <c r="J22" s="8"/>
      <c r="K22" s="8"/>
      <c r="L22" s="8"/>
      <c r="M22" s="8"/>
      <c r="N22" s="8"/>
      <c r="O22" s="322"/>
      <c r="P22" s="7"/>
      <c r="Q22" s="7"/>
      <c r="R22" s="7"/>
      <c r="S22" s="7"/>
      <c r="T22" s="7"/>
      <c r="U22" s="7"/>
    </row>
    <row r="23" spans="1:21" ht="12.75" customHeight="1" hidden="1">
      <c r="A23" s="7"/>
      <c r="B23" s="321"/>
      <c r="C23" s="8"/>
      <c r="D23" s="8"/>
      <c r="E23" s="8"/>
      <c r="F23" s="8"/>
      <c r="G23" s="8"/>
      <c r="H23" s="8"/>
      <c r="I23" s="8"/>
      <c r="J23" s="8"/>
      <c r="K23" s="8"/>
      <c r="L23" s="8"/>
      <c r="M23" s="8"/>
      <c r="N23" s="8"/>
      <c r="O23" s="322"/>
      <c r="P23" s="7"/>
      <c r="Q23" s="7"/>
      <c r="R23" s="7"/>
      <c r="S23" s="7"/>
      <c r="T23" s="7"/>
      <c r="U23" s="7"/>
    </row>
    <row r="24" spans="1:21" ht="12.75" customHeight="1" hidden="1">
      <c r="A24" s="7"/>
      <c r="B24" s="321"/>
      <c r="C24" s="8"/>
      <c r="D24" s="8"/>
      <c r="E24" s="8"/>
      <c r="F24" s="8"/>
      <c r="G24" s="8"/>
      <c r="H24" s="8"/>
      <c r="I24" s="8"/>
      <c r="J24" s="8"/>
      <c r="K24" s="8"/>
      <c r="L24" s="8"/>
      <c r="M24" s="8"/>
      <c r="N24" s="8"/>
      <c r="O24" s="322"/>
      <c r="P24" s="7"/>
      <c r="Q24" s="7"/>
      <c r="R24" s="7"/>
      <c r="S24" s="7"/>
      <c r="T24" s="7"/>
      <c r="U24" s="7"/>
    </row>
    <row r="25" spans="1:21" ht="12.75" customHeight="1" hidden="1">
      <c r="A25" s="7"/>
      <c r="B25" s="321"/>
      <c r="C25" s="8"/>
      <c r="D25" s="8"/>
      <c r="E25" s="8"/>
      <c r="F25" s="8"/>
      <c r="G25" s="8"/>
      <c r="H25" s="8"/>
      <c r="I25" s="8"/>
      <c r="J25" s="8"/>
      <c r="K25" s="8"/>
      <c r="L25" s="8"/>
      <c r="M25" s="8"/>
      <c r="N25" s="8"/>
      <c r="O25" s="322"/>
      <c r="P25" s="7"/>
      <c r="Q25" s="7"/>
      <c r="R25" s="7"/>
      <c r="S25" s="7"/>
      <c r="T25" s="7"/>
      <c r="U25" s="7"/>
    </row>
    <row r="26" spans="1:21" ht="9" customHeight="1">
      <c r="A26" s="7"/>
      <c r="B26" s="321"/>
      <c r="C26" s="8"/>
      <c r="D26" s="8"/>
      <c r="E26" s="8"/>
      <c r="F26" s="8"/>
      <c r="G26" s="8"/>
      <c r="H26" s="8"/>
      <c r="I26" s="8"/>
      <c r="J26" s="8"/>
      <c r="K26" s="8"/>
      <c r="L26" s="8"/>
      <c r="M26" s="8"/>
      <c r="N26" s="8"/>
      <c r="O26" s="322"/>
      <c r="P26" s="7"/>
      <c r="Q26" s="7"/>
      <c r="R26" s="7"/>
      <c r="S26" s="7"/>
      <c r="T26" s="7"/>
      <c r="U26" s="7"/>
    </row>
    <row r="27" spans="1:21" ht="9" customHeight="1">
      <c r="A27" s="7"/>
      <c r="B27" s="321"/>
      <c r="C27" s="8"/>
      <c r="D27" s="8"/>
      <c r="E27" s="8"/>
      <c r="F27" s="8"/>
      <c r="G27" s="8"/>
      <c r="H27" s="8"/>
      <c r="I27" s="8"/>
      <c r="J27" s="8"/>
      <c r="K27" s="8"/>
      <c r="L27" s="8"/>
      <c r="M27" s="8"/>
      <c r="N27" s="8"/>
      <c r="O27" s="322"/>
      <c r="P27" s="7"/>
      <c r="Q27" s="7"/>
      <c r="R27" s="7"/>
      <c r="S27" s="7"/>
      <c r="T27" s="7"/>
      <c r="U27" s="7"/>
    </row>
    <row r="28" spans="1:21" ht="9" customHeight="1">
      <c r="A28" s="7"/>
      <c r="B28" s="321"/>
      <c r="C28" s="8"/>
      <c r="D28" s="8"/>
      <c r="E28" s="8"/>
      <c r="F28" s="8"/>
      <c r="G28" s="8"/>
      <c r="H28" s="8"/>
      <c r="I28" s="8"/>
      <c r="J28" s="8"/>
      <c r="K28" s="8"/>
      <c r="L28" s="8"/>
      <c r="M28" s="8"/>
      <c r="N28" s="8"/>
      <c r="O28" s="322"/>
      <c r="P28" s="7"/>
      <c r="Q28" s="7"/>
      <c r="R28" s="7"/>
      <c r="S28" s="7"/>
      <c r="T28" s="7"/>
      <c r="U28" s="7"/>
    </row>
    <row r="29" spans="1:21" ht="12.75">
      <c r="A29" s="7"/>
      <c r="B29" s="321"/>
      <c r="C29" s="8"/>
      <c r="D29" s="8"/>
      <c r="E29" s="8"/>
      <c r="F29" s="8"/>
      <c r="G29" s="8"/>
      <c r="H29" s="8"/>
      <c r="I29" s="8"/>
      <c r="J29" s="8"/>
      <c r="K29" s="8"/>
      <c r="L29" s="8"/>
      <c r="M29" s="8"/>
      <c r="N29" s="8"/>
      <c r="O29" s="322"/>
      <c r="P29" s="7"/>
      <c r="Q29" s="7"/>
      <c r="R29" s="7"/>
      <c r="S29" s="7"/>
      <c r="T29" s="7"/>
      <c r="U29" s="7"/>
    </row>
    <row r="30" spans="1:21" ht="12.75">
      <c r="A30" s="7"/>
      <c r="B30" s="321"/>
      <c r="C30" s="8"/>
      <c r="D30" s="8"/>
      <c r="E30" s="8"/>
      <c r="F30" s="8"/>
      <c r="G30" s="8"/>
      <c r="H30" s="8"/>
      <c r="I30" s="8"/>
      <c r="J30" s="8"/>
      <c r="K30" s="8"/>
      <c r="L30" s="8"/>
      <c r="M30" s="8"/>
      <c r="N30" s="8"/>
      <c r="O30" s="322"/>
      <c r="P30" s="7"/>
      <c r="Q30" s="7"/>
      <c r="R30" s="7"/>
      <c r="S30" s="7"/>
      <c r="T30" s="7"/>
      <c r="U30" s="7"/>
    </row>
    <row r="31" spans="1:21" ht="12.75">
      <c r="A31" s="7"/>
      <c r="B31" s="321"/>
      <c r="C31" s="8"/>
      <c r="D31" s="8"/>
      <c r="E31" s="8"/>
      <c r="F31" s="8"/>
      <c r="G31" s="8"/>
      <c r="H31" s="8"/>
      <c r="I31" s="8"/>
      <c r="J31" s="8"/>
      <c r="K31" s="8"/>
      <c r="L31" s="8"/>
      <c r="M31" s="8"/>
      <c r="N31" s="8"/>
      <c r="O31" s="322"/>
      <c r="P31" s="7"/>
      <c r="Q31" s="7"/>
      <c r="R31" s="7"/>
      <c r="S31" s="7"/>
      <c r="T31" s="7"/>
      <c r="U31" s="7"/>
    </row>
    <row r="32" spans="1:21" ht="12.75">
      <c r="A32" s="7"/>
      <c r="B32" s="321"/>
      <c r="C32" s="8"/>
      <c r="D32" s="8"/>
      <c r="E32" s="8"/>
      <c r="F32" s="8"/>
      <c r="G32" s="8"/>
      <c r="H32" s="8"/>
      <c r="I32" s="8"/>
      <c r="J32" s="8"/>
      <c r="K32" s="8"/>
      <c r="L32" s="8"/>
      <c r="M32" s="8"/>
      <c r="N32" s="8"/>
      <c r="O32" s="322"/>
      <c r="P32" s="7"/>
      <c r="Q32" s="7"/>
      <c r="R32" s="7"/>
      <c r="S32" s="7"/>
      <c r="T32" s="7"/>
      <c r="U32" s="7"/>
    </row>
    <row r="33" spans="1:21" ht="9" customHeight="1">
      <c r="A33" s="7"/>
      <c r="B33" s="321"/>
      <c r="C33" s="8"/>
      <c r="D33" s="8"/>
      <c r="E33" s="8"/>
      <c r="F33" s="8"/>
      <c r="G33" s="8"/>
      <c r="H33" s="8"/>
      <c r="I33" s="8"/>
      <c r="J33" s="8"/>
      <c r="K33" s="8"/>
      <c r="L33" s="8"/>
      <c r="M33" s="8"/>
      <c r="N33" s="8"/>
      <c r="O33" s="322"/>
      <c r="P33" s="7"/>
      <c r="Q33" s="7"/>
      <c r="R33" s="7"/>
      <c r="S33" s="7"/>
      <c r="T33" s="7"/>
      <c r="U33" s="7"/>
    </row>
    <row r="34" spans="1:21" ht="9" customHeight="1">
      <c r="A34" s="7"/>
      <c r="B34" s="321"/>
      <c r="C34" s="8"/>
      <c r="D34" s="8"/>
      <c r="E34" s="8"/>
      <c r="F34" s="8"/>
      <c r="G34" s="8"/>
      <c r="H34" s="8"/>
      <c r="I34" s="8"/>
      <c r="J34" s="8"/>
      <c r="K34" s="8"/>
      <c r="L34" s="8"/>
      <c r="M34" s="8"/>
      <c r="N34" s="8"/>
      <c r="O34" s="322"/>
      <c r="P34" s="7"/>
      <c r="Q34" s="7"/>
      <c r="R34" s="7"/>
      <c r="S34" s="7"/>
      <c r="T34" s="7"/>
      <c r="U34" s="7"/>
    </row>
    <row r="35" spans="1:21" ht="9" customHeight="1">
      <c r="A35" s="7"/>
      <c r="B35" s="323"/>
      <c r="C35" s="324"/>
      <c r="D35" s="324"/>
      <c r="E35" s="324"/>
      <c r="F35" s="324"/>
      <c r="G35" s="324"/>
      <c r="H35" s="324"/>
      <c r="I35" s="324"/>
      <c r="J35" s="324"/>
      <c r="K35" s="324"/>
      <c r="L35" s="324"/>
      <c r="M35" s="324"/>
      <c r="N35" s="324"/>
      <c r="O35" s="325"/>
      <c r="P35" s="7"/>
      <c r="Q35" s="7"/>
      <c r="R35" s="7"/>
      <c r="S35" s="7"/>
      <c r="T35" s="7"/>
      <c r="U35" s="7"/>
    </row>
    <row r="36" spans="1:21" ht="12.75">
      <c r="A36" s="7"/>
      <c r="B36" s="7"/>
      <c r="C36" s="7"/>
      <c r="D36" s="7"/>
      <c r="E36" s="7"/>
      <c r="F36" s="7"/>
      <c r="G36" s="7"/>
      <c r="H36" s="7"/>
      <c r="I36" s="7"/>
      <c r="J36" s="7"/>
      <c r="K36" s="7"/>
      <c r="L36" s="7"/>
      <c r="M36" s="7"/>
      <c r="N36" s="7"/>
      <c r="O36" s="7"/>
      <c r="P36" s="7"/>
      <c r="Q36" s="7"/>
      <c r="R36" s="7"/>
      <c r="S36" s="7"/>
      <c r="T36" s="7"/>
      <c r="U36" s="7"/>
    </row>
    <row r="37" spans="1:21" ht="12.75">
      <c r="A37" s="7"/>
      <c r="B37" s="7"/>
      <c r="C37" s="7"/>
      <c r="D37" s="7"/>
      <c r="E37" s="7"/>
      <c r="F37" s="7"/>
      <c r="G37" s="7"/>
      <c r="H37" s="7"/>
      <c r="I37" s="7"/>
      <c r="J37" s="7"/>
      <c r="K37" s="7"/>
      <c r="L37" s="7"/>
      <c r="M37" s="7"/>
      <c r="N37" s="7"/>
      <c r="O37" s="7"/>
      <c r="P37" s="7"/>
      <c r="Q37" s="7"/>
      <c r="R37" s="7"/>
      <c r="S37" s="7"/>
      <c r="T37" s="7"/>
      <c r="U37" s="7"/>
    </row>
    <row r="38" spans="1:21" ht="12.75">
      <c r="A38" s="7"/>
      <c r="B38" s="7"/>
      <c r="C38" s="7"/>
      <c r="D38" s="7"/>
      <c r="E38" s="7"/>
      <c r="F38" s="7"/>
      <c r="G38" s="7"/>
      <c r="H38" s="7"/>
      <c r="I38" s="7"/>
      <c r="J38" s="7"/>
      <c r="K38" s="7"/>
      <c r="L38" s="7"/>
      <c r="M38" s="7"/>
      <c r="N38" s="7"/>
      <c r="O38" s="7"/>
      <c r="P38" s="7"/>
      <c r="Q38" s="7"/>
      <c r="R38" s="7"/>
      <c r="S38" s="7"/>
      <c r="T38" s="7"/>
      <c r="U38" s="7"/>
    </row>
    <row r="39" spans="1:21" ht="12.75">
      <c r="A39" s="7"/>
      <c r="B39" s="7"/>
      <c r="C39" s="7"/>
      <c r="D39" s="7"/>
      <c r="E39" s="7"/>
      <c r="F39" s="7"/>
      <c r="G39" s="7"/>
      <c r="H39" s="7"/>
      <c r="I39" s="7"/>
      <c r="J39" s="7"/>
      <c r="K39" s="7"/>
      <c r="L39" s="7"/>
      <c r="M39" s="7"/>
      <c r="N39" s="7"/>
      <c r="O39" s="7"/>
      <c r="P39" s="7"/>
      <c r="Q39" s="7"/>
      <c r="R39" s="7"/>
      <c r="S39" s="7"/>
      <c r="T39" s="7"/>
      <c r="U39" s="7"/>
    </row>
    <row r="40" spans="1:21" ht="12.75">
      <c r="A40" s="7"/>
      <c r="B40" s="7"/>
      <c r="C40" s="7"/>
      <c r="D40" s="7"/>
      <c r="E40" s="7"/>
      <c r="F40" s="7"/>
      <c r="G40" s="7"/>
      <c r="H40" s="7"/>
      <c r="I40" s="7"/>
      <c r="J40" s="7"/>
      <c r="K40" s="7"/>
      <c r="L40" s="7"/>
      <c r="M40" s="7"/>
      <c r="N40" s="7"/>
      <c r="O40" s="7"/>
      <c r="P40" s="7"/>
      <c r="Q40" s="7"/>
      <c r="R40" s="7"/>
      <c r="S40" s="7"/>
      <c r="T40" s="7"/>
      <c r="U40" s="7"/>
    </row>
    <row r="41" spans="1:21" ht="12.75">
      <c r="A41" s="7"/>
      <c r="B41" s="7"/>
      <c r="C41" s="7"/>
      <c r="D41" s="7"/>
      <c r="E41" s="7"/>
      <c r="F41" s="7"/>
      <c r="G41" s="7"/>
      <c r="H41" s="7"/>
      <c r="I41" s="7"/>
      <c r="J41" s="7"/>
      <c r="K41" s="7"/>
      <c r="L41" s="7"/>
      <c r="M41" s="7"/>
      <c r="N41" s="7"/>
      <c r="O41" s="7"/>
      <c r="P41" s="7"/>
      <c r="Q41" s="7"/>
      <c r="R41" s="7"/>
      <c r="S41" s="7"/>
      <c r="T41" s="7"/>
      <c r="U41" s="7"/>
    </row>
    <row r="42" spans="1:21" ht="12.75">
      <c r="A42" s="7"/>
      <c r="B42" s="7"/>
      <c r="C42" s="7"/>
      <c r="D42" s="7"/>
      <c r="E42" s="7"/>
      <c r="F42" s="7"/>
      <c r="G42" s="7"/>
      <c r="H42" s="7"/>
      <c r="I42" s="7"/>
      <c r="J42" s="7"/>
      <c r="K42" s="7"/>
      <c r="L42" s="7"/>
      <c r="M42" s="7"/>
      <c r="N42" s="7"/>
      <c r="O42" s="7"/>
      <c r="P42" s="7"/>
      <c r="Q42" s="7"/>
      <c r="R42" s="7"/>
      <c r="S42" s="7"/>
      <c r="T42" s="7"/>
      <c r="U42" s="7"/>
    </row>
    <row r="43" spans="1:21" ht="12.75">
      <c r="A43" s="7"/>
      <c r="B43" s="7"/>
      <c r="C43" s="7"/>
      <c r="D43" s="7"/>
      <c r="E43" s="7"/>
      <c r="F43" s="7"/>
      <c r="G43" s="7"/>
      <c r="H43" s="7"/>
      <c r="I43" s="7"/>
      <c r="J43" s="7"/>
      <c r="K43" s="7"/>
      <c r="L43" s="7"/>
      <c r="M43" s="7"/>
      <c r="N43" s="7"/>
      <c r="O43" s="7"/>
      <c r="P43" s="7"/>
      <c r="Q43" s="7"/>
      <c r="R43" s="7"/>
      <c r="S43" s="7"/>
      <c r="T43" s="7"/>
      <c r="U43" s="7"/>
    </row>
    <row r="44" spans="1:21" ht="12.75">
      <c r="A44" s="7"/>
      <c r="B44" s="7"/>
      <c r="C44" s="7"/>
      <c r="D44" s="7"/>
      <c r="E44" s="7"/>
      <c r="F44" s="7"/>
      <c r="G44" s="7"/>
      <c r="H44" s="7"/>
      <c r="I44" s="7"/>
      <c r="J44" s="7"/>
      <c r="K44" s="7"/>
      <c r="L44" s="7"/>
      <c r="M44" s="7"/>
      <c r="N44" s="7"/>
      <c r="O44" s="7"/>
      <c r="P44" s="7"/>
      <c r="Q44" s="7"/>
      <c r="R44" s="7"/>
      <c r="S44" s="7"/>
      <c r="T44" s="7"/>
      <c r="U44" s="7"/>
    </row>
    <row r="45" spans="1:21" ht="12.75">
      <c r="A45" s="7"/>
      <c r="B45" s="7"/>
      <c r="C45" s="7"/>
      <c r="D45" s="7"/>
      <c r="E45" s="7"/>
      <c r="F45" s="7"/>
      <c r="G45" s="7"/>
      <c r="H45" s="7"/>
      <c r="I45" s="7"/>
      <c r="J45" s="7"/>
      <c r="K45" s="7"/>
      <c r="L45" s="7"/>
      <c r="M45" s="7"/>
      <c r="N45" s="7"/>
      <c r="O45" s="7"/>
      <c r="P45" s="7"/>
      <c r="Q45" s="7"/>
      <c r="R45" s="7"/>
      <c r="S45" s="7"/>
      <c r="T45" s="7"/>
      <c r="U45" s="7"/>
    </row>
    <row r="46" spans="1:21" ht="12.75">
      <c r="A46" s="7"/>
      <c r="B46" s="7"/>
      <c r="C46" s="7"/>
      <c r="D46" s="7"/>
      <c r="E46" s="7"/>
      <c r="F46" s="7"/>
      <c r="G46" s="7"/>
      <c r="H46" s="7"/>
      <c r="I46" s="7"/>
      <c r="J46" s="7"/>
      <c r="K46" s="7"/>
      <c r="L46" s="7"/>
      <c r="M46" s="7"/>
      <c r="N46" s="7"/>
      <c r="O46" s="7"/>
      <c r="P46" s="7"/>
      <c r="Q46" s="7"/>
      <c r="R46" s="7"/>
      <c r="S46" s="7"/>
      <c r="T46" s="7"/>
      <c r="U46" s="7"/>
    </row>
    <row r="47" spans="1:21" ht="12.75">
      <c r="A47" s="7"/>
      <c r="B47" s="7"/>
      <c r="C47" s="7"/>
      <c r="D47" s="7"/>
      <c r="E47" s="7"/>
      <c r="F47" s="7"/>
      <c r="G47" s="7"/>
      <c r="H47" s="7"/>
      <c r="I47" s="7"/>
      <c r="J47" s="7"/>
      <c r="K47" s="7"/>
      <c r="L47" s="7"/>
      <c r="M47" s="7"/>
      <c r="N47" s="7"/>
      <c r="O47" s="7"/>
      <c r="P47" s="7"/>
      <c r="Q47" s="7"/>
      <c r="R47" s="7"/>
      <c r="S47" s="7"/>
      <c r="T47" s="7"/>
      <c r="U47" s="7"/>
    </row>
    <row r="48" spans="1:21" ht="12.75">
      <c r="A48" s="7"/>
      <c r="B48" s="7"/>
      <c r="C48" s="7"/>
      <c r="D48" s="7"/>
      <c r="E48" s="7"/>
      <c r="F48" s="7"/>
      <c r="G48" s="7"/>
      <c r="H48" s="7"/>
      <c r="I48" s="7"/>
      <c r="J48" s="7"/>
      <c r="K48" s="7"/>
      <c r="L48" s="7"/>
      <c r="M48" s="7"/>
      <c r="N48" s="7"/>
      <c r="O48" s="7"/>
      <c r="P48" s="7"/>
      <c r="Q48" s="7"/>
      <c r="R48" s="7"/>
      <c r="S48" s="7"/>
      <c r="T48" s="7"/>
      <c r="U48" s="7"/>
    </row>
    <row r="49" spans="1:21" ht="12.75">
      <c r="A49" s="7"/>
      <c r="B49" s="7"/>
      <c r="C49" s="7"/>
      <c r="D49" s="7"/>
      <c r="E49" s="7"/>
      <c r="F49" s="7"/>
      <c r="G49" s="7"/>
      <c r="H49" s="7"/>
      <c r="I49" s="7"/>
      <c r="J49" s="7"/>
      <c r="K49" s="7"/>
      <c r="L49" s="7"/>
      <c r="M49" s="7"/>
      <c r="N49" s="7"/>
      <c r="O49" s="7"/>
      <c r="P49" s="7"/>
      <c r="Q49" s="7"/>
      <c r="R49" s="7"/>
      <c r="S49" s="7"/>
      <c r="T49" s="7"/>
      <c r="U49" s="7"/>
    </row>
    <row r="50" spans="1:21" ht="12.75">
      <c r="A50" s="7"/>
      <c r="B50" s="7"/>
      <c r="C50" s="7"/>
      <c r="D50" s="7"/>
      <c r="E50" s="7"/>
      <c r="F50" s="7"/>
      <c r="G50" s="7"/>
      <c r="H50" s="7"/>
      <c r="I50" s="7"/>
      <c r="J50" s="7"/>
      <c r="K50" s="7"/>
      <c r="L50" s="7"/>
      <c r="M50" s="7"/>
      <c r="N50" s="7"/>
      <c r="O50" s="7"/>
      <c r="P50" s="7"/>
      <c r="Q50" s="7"/>
      <c r="R50" s="7"/>
      <c r="S50" s="7"/>
      <c r="T50" s="7"/>
      <c r="U50" s="7"/>
    </row>
    <row r="51" spans="1:21" ht="12.75">
      <c r="A51" s="7"/>
      <c r="B51" s="7"/>
      <c r="C51" s="7"/>
      <c r="D51" s="7"/>
      <c r="E51" s="7"/>
      <c r="F51" s="7"/>
      <c r="G51" s="7"/>
      <c r="H51" s="7"/>
      <c r="I51" s="7"/>
      <c r="J51" s="7"/>
      <c r="K51" s="7"/>
      <c r="L51" s="7"/>
      <c r="M51" s="7"/>
      <c r="N51" s="7"/>
      <c r="O51" s="7"/>
      <c r="P51" s="7"/>
      <c r="Q51" s="7"/>
      <c r="R51" s="7"/>
      <c r="S51" s="7"/>
      <c r="T51" s="7"/>
      <c r="U51" s="7"/>
    </row>
    <row r="52" spans="1:21" ht="12.75" hidden="1">
      <c r="A52" s="7"/>
      <c r="B52" s="7"/>
      <c r="C52" s="7"/>
      <c r="D52" s="7"/>
      <c r="E52" s="7"/>
      <c r="F52" s="7"/>
      <c r="G52" s="7"/>
      <c r="H52" s="7"/>
      <c r="I52" s="7"/>
      <c r="J52" s="7"/>
      <c r="K52" s="7"/>
      <c r="L52" s="7"/>
      <c r="M52" s="7"/>
      <c r="N52" s="7"/>
      <c r="O52" s="7"/>
      <c r="P52" s="7"/>
      <c r="Q52" s="7"/>
      <c r="R52" s="7"/>
      <c r="S52" s="7"/>
      <c r="T52" s="7"/>
      <c r="U52" s="7"/>
    </row>
    <row r="53" spans="1:21" ht="12.75">
      <c r="A53" s="7"/>
      <c r="B53" s="7"/>
      <c r="C53" s="7"/>
      <c r="D53" s="7"/>
      <c r="E53" s="7"/>
      <c r="F53" s="7"/>
      <c r="G53" s="7"/>
      <c r="H53" s="7"/>
      <c r="I53" s="7"/>
      <c r="J53" s="7"/>
      <c r="K53" s="7"/>
      <c r="L53" s="7"/>
      <c r="M53" s="7"/>
      <c r="N53" s="7"/>
      <c r="O53" s="7"/>
      <c r="P53" s="7"/>
      <c r="Q53" s="7"/>
      <c r="R53" s="7"/>
      <c r="S53" s="7"/>
      <c r="T53" s="7"/>
      <c r="U53" s="7"/>
    </row>
    <row r="54" spans="1:21" ht="12.75">
      <c r="A54" s="7"/>
      <c r="B54" s="7"/>
      <c r="C54" s="7"/>
      <c r="D54" s="7"/>
      <c r="E54" s="7"/>
      <c r="F54" s="7"/>
      <c r="G54" s="7"/>
      <c r="H54" s="7"/>
      <c r="I54" s="7"/>
      <c r="J54" s="7"/>
      <c r="K54" s="7"/>
      <c r="L54" s="7"/>
      <c r="M54" s="7"/>
      <c r="N54" s="7"/>
      <c r="O54" s="7"/>
      <c r="P54" s="7"/>
      <c r="Q54" s="7"/>
      <c r="R54" s="7"/>
      <c r="S54" s="7"/>
      <c r="T54" s="7"/>
      <c r="U54" s="7"/>
    </row>
    <row r="55" spans="1:21" ht="12.75">
      <c r="A55" s="7"/>
      <c r="B55" s="7"/>
      <c r="C55" s="7"/>
      <c r="D55" s="7"/>
      <c r="E55" s="7"/>
      <c r="F55" s="7"/>
      <c r="G55" s="7"/>
      <c r="H55" s="7"/>
      <c r="I55" s="7"/>
      <c r="J55" s="7"/>
      <c r="K55" s="7"/>
      <c r="L55" s="7"/>
      <c r="M55" s="7"/>
      <c r="N55" s="7"/>
      <c r="O55" s="7"/>
      <c r="P55" s="7"/>
      <c r="Q55" s="7"/>
      <c r="R55" s="7"/>
      <c r="S55" s="7"/>
      <c r="T55" s="7"/>
      <c r="U55" s="7"/>
    </row>
    <row r="56" spans="1:21" ht="12.75">
      <c r="A56" s="7"/>
      <c r="B56" s="7"/>
      <c r="C56" s="7"/>
      <c r="D56" s="7"/>
      <c r="E56" s="7"/>
      <c r="F56" s="7"/>
      <c r="G56" s="7"/>
      <c r="H56" s="7"/>
      <c r="I56" s="7"/>
      <c r="J56" s="7"/>
      <c r="K56" s="7"/>
      <c r="L56" s="7"/>
      <c r="M56" s="7"/>
      <c r="N56" s="7"/>
      <c r="O56" s="7"/>
      <c r="P56" s="7"/>
      <c r="Q56" s="7"/>
      <c r="R56" s="7"/>
      <c r="S56" s="7"/>
      <c r="T56" s="7"/>
      <c r="U56" s="7"/>
    </row>
    <row r="57" spans="1:21" ht="12.75">
      <c r="A57" s="7"/>
      <c r="B57" s="7"/>
      <c r="C57" s="7"/>
      <c r="D57" s="7"/>
      <c r="E57" s="7"/>
      <c r="F57" s="7"/>
      <c r="G57" s="7"/>
      <c r="H57" s="7"/>
      <c r="I57" s="7"/>
      <c r="J57" s="7"/>
      <c r="K57" s="7"/>
      <c r="L57" s="7"/>
      <c r="M57" s="7"/>
      <c r="N57" s="7"/>
      <c r="O57" s="7"/>
      <c r="P57" s="7"/>
      <c r="Q57" s="7"/>
      <c r="R57" s="7"/>
      <c r="S57" s="7"/>
      <c r="T57" s="7"/>
      <c r="U57" s="7"/>
    </row>
    <row r="58" spans="1:21" ht="12.75">
      <c r="A58" s="7"/>
      <c r="B58" s="7"/>
      <c r="C58" s="7"/>
      <c r="D58" s="7"/>
      <c r="E58" s="7"/>
      <c r="F58" s="7"/>
      <c r="G58" s="7"/>
      <c r="H58" s="7"/>
      <c r="I58" s="7"/>
      <c r="J58" s="7"/>
      <c r="K58" s="7"/>
      <c r="L58" s="7"/>
      <c r="M58" s="7"/>
      <c r="N58" s="7"/>
      <c r="O58" s="7"/>
      <c r="P58" s="7"/>
      <c r="Q58" s="7"/>
      <c r="R58" s="7"/>
      <c r="S58" s="7"/>
      <c r="T58" s="7"/>
      <c r="U58" s="7"/>
    </row>
    <row r="59" spans="1:21" ht="12.75">
      <c r="A59" s="7"/>
      <c r="B59" s="7"/>
      <c r="C59" s="7"/>
      <c r="D59" s="7"/>
      <c r="E59" s="7"/>
      <c r="F59" s="7"/>
      <c r="G59" s="7"/>
      <c r="H59" s="7"/>
      <c r="I59" s="7"/>
      <c r="J59" s="7"/>
      <c r="K59" s="7"/>
      <c r="L59" s="7"/>
      <c r="M59" s="7"/>
      <c r="N59" s="7"/>
      <c r="O59" s="7"/>
      <c r="P59" s="7"/>
      <c r="Q59" s="7"/>
      <c r="R59" s="7"/>
      <c r="S59" s="7"/>
      <c r="T59" s="7"/>
      <c r="U59" s="7"/>
    </row>
    <row r="60" spans="1:21" ht="12.75">
      <c r="A60" s="7"/>
      <c r="B60" s="7"/>
      <c r="C60" s="7"/>
      <c r="D60" s="7"/>
      <c r="E60" s="7"/>
      <c r="F60" s="7"/>
      <c r="G60" s="7"/>
      <c r="H60" s="7"/>
      <c r="I60" s="7"/>
      <c r="J60" s="7"/>
      <c r="K60" s="7"/>
      <c r="L60" s="7"/>
      <c r="M60" s="7"/>
      <c r="N60" s="7"/>
      <c r="O60" s="7"/>
      <c r="P60" s="7"/>
      <c r="Q60" s="7"/>
      <c r="R60" s="7"/>
      <c r="S60" s="7"/>
      <c r="T60" s="7"/>
      <c r="U60" s="7"/>
    </row>
    <row r="61" spans="1:21" ht="12.75">
      <c r="A61" s="7"/>
      <c r="B61" s="7"/>
      <c r="C61" s="7"/>
      <c r="D61" s="7"/>
      <c r="E61" s="7"/>
      <c r="F61" s="7"/>
      <c r="G61" s="7"/>
      <c r="H61" s="7"/>
      <c r="I61" s="7"/>
      <c r="J61" s="7"/>
      <c r="K61" s="7"/>
      <c r="L61" s="7"/>
      <c r="M61" s="7"/>
      <c r="N61" s="7"/>
      <c r="O61" s="7"/>
      <c r="P61" s="7"/>
      <c r="Q61" s="7"/>
      <c r="R61" s="7"/>
      <c r="S61" s="7"/>
      <c r="T61" s="7"/>
      <c r="U61" s="7"/>
    </row>
    <row r="62" spans="1:21" ht="12.75">
      <c r="A62" s="7"/>
      <c r="B62" s="7"/>
      <c r="C62" s="7"/>
      <c r="D62" s="7"/>
      <c r="E62" s="7"/>
      <c r="F62" s="7"/>
      <c r="G62" s="7"/>
      <c r="H62" s="7"/>
      <c r="I62" s="7"/>
      <c r="J62" s="7"/>
      <c r="K62" s="7"/>
      <c r="L62" s="7"/>
      <c r="M62" s="7"/>
      <c r="N62" s="7"/>
      <c r="O62" s="7"/>
      <c r="P62" s="7"/>
      <c r="Q62" s="7"/>
      <c r="R62" s="7"/>
      <c r="S62" s="7"/>
      <c r="T62" s="7"/>
      <c r="U62" s="7"/>
    </row>
    <row r="63" spans="1:21" ht="12.75">
      <c r="A63" s="7"/>
      <c r="B63" s="7"/>
      <c r="C63" s="7"/>
      <c r="D63" s="7"/>
      <c r="E63" s="7"/>
      <c r="F63" s="7"/>
      <c r="G63" s="7"/>
      <c r="H63" s="7"/>
      <c r="I63" s="7"/>
      <c r="J63" s="7"/>
      <c r="K63" s="7"/>
      <c r="L63" s="7"/>
      <c r="M63" s="7"/>
      <c r="N63" s="7"/>
      <c r="O63" s="7"/>
      <c r="P63" s="7"/>
      <c r="Q63" s="7"/>
      <c r="R63" s="7"/>
      <c r="S63" s="7"/>
      <c r="T63" s="7"/>
      <c r="U63" s="7"/>
    </row>
    <row r="64" spans="1:21" ht="12.75">
      <c r="A64" s="7"/>
      <c r="B64" s="7"/>
      <c r="C64" s="7"/>
      <c r="D64" s="7"/>
      <c r="E64" s="7"/>
      <c r="F64" s="7"/>
      <c r="G64" s="7"/>
      <c r="H64" s="7"/>
      <c r="I64" s="7"/>
      <c r="J64" s="7"/>
      <c r="K64" s="7"/>
      <c r="L64" s="7"/>
      <c r="M64" s="7"/>
      <c r="N64" s="7"/>
      <c r="O64" s="7"/>
      <c r="P64" s="7"/>
      <c r="Q64" s="7"/>
      <c r="R64" s="7"/>
      <c r="S64" s="7"/>
      <c r="T64" s="7"/>
      <c r="U64" s="7"/>
    </row>
    <row r="65" spans="1:21" ht="12.75">
      <c r="A65" s="7"/>
      <c r="B65" s="7"/>
      <c r="C65" s="7"/>
      <c r="D65" s="7"/>
      <c r="E65" s="7"/>
      <c r="F65" s="7"/>
      <c r="G65" s="7"/>
      <c r="H65" s="7"/>
      <c r="I65" s="7"/>
      <c r="J65" s="7"/>
      <c r="K65" s="7"/>
      <c r="L65" s="7"/>
      <c r="M65" s="7"/>
      <c r="N65" s="7"/>
      <c r="O65" s="7"/>
      <c r="P65" s="7"/>
      <c r="Q65" s="7"/>
      <c r="R65" s="7"/>
      <c r="S65" s="7"/>
      <c r="T65" s="7"/>
      <c r="U65" s="7"/>
    </row>
    <row r="66" spans="1:21" ht="12.75">
      <c r="A66" s="7"/>
      <c r="B66" s="7"/>
      <c r="C66" s="7"/>
      <c r="D66" s="7"/>
      <c r="E66" s="7"/>
      <c r="F66" s="7"/>
      <c r="G66" s="7"/>
      <c r="H66" s="7"/>
      <c r="I66" s="7"/>
      <c r="J66" s="7"/>
      <c r="K66" s="7"/>
      <c r="L66" s="7"/>
      <c r="M66" s="7"/>
      <c r="N66" s="7"/>
      <c r="O66" s="7"/>
      <c r="P66" s="7"/>
      <c r="Q66" s="7"/>
      <c r="R66" s="7"/>
      <c r="S66" s="7"/>
      <c r="T66" s="7"/>
      <c r="U66" s="7"/>
    </row>
    <row r="67" spans="1:21" ht="12.75">
      <c r="A67" s="7"/>
      <c r="B67" s="7"/>
      <c r="C67" s="7"/>
      <c r="D67" s="7"/>
      <c r="E67" s="7"/>
      <c r="F67" s="7"/>
      <c r="G67" s="7"/>
      <c r="H67" s="7"/>
      <c r="I67" s="7"/>
      <c r="J67" s="7"/>
      <c r="K67" s="7"/>
      <c r="L67" s="7"/>
      <c r="M67" s="7"/>
      <c r="N67" s="7"/>
      <c r="O67" s="7"/>
      <c r="P67" s="7"/>
      <c r="Q67" s="7"/>
      <c r="R67" s="7"/>
      <c r="S67" s="7"/>
      <c r="T67" s="7"/>
      <c r="U67" s="7"/>
    </row>
    <row r="68" spans="1:21" ht="12.75">
      <c r="A68" s="7"/>
      <c r="B68" s="7"/>
      <c r="C68" s="7"/>
      <c r="D68" s="7"/>
      <c r="E68" s="7"/>
      <c r="F68" s="7"/>
      <c r="G68" s="7"/>
      <c r="H68" s="7"/>
      <c r="I68" s="7"/>
      <c r="J68" s="7"/>
      <c r="K68" s="7"/>
      <c r="L68" s="7"/>
      <c r="M68" s="7"/>
      <c r="N68" s="7"/>
      <c r="O68" s="7"/>
      <c r="P68" s="7"/>
      <c r="Q68" s="7"/>
      <c r="R68" s="7"/>
      <c r="S68" s="7"/>
      <c r="T68" s="7"/>
      <c r="U68" s="7"/>
    </row>
    <row r="69" spans="1:21" ht="12.75">
      <c r="A69" s="7"/>
      <c r="B69" s="7"/>
      <c r="C69" s="7"/>
      <c r="D69" s="7"/>
      <c r="E69" s="7"/>
      <c r="F69" s="7"/>
      <c r="G69" s="7"/>
      <c r="H69" s="7"/>
      <c r="I69" s="7"/>
      <c r="J69" s="7"/>
      <c r="K69" s="7"/>
      <c r="L69" s="7"/>
      <c r="M69" s="7"/>
      <c r="N69" s="7"/>
      <c r="O69" s="7"/>
      <c r="P69" s="7"/>
      <c r="Q69" s="7"/>
      <c r="R69" s="7"/>
      <c r="S69" s="7"/>
      <c r="T69" s="7"/>
      <c r="U69" s="7"/>
    </row>
    <row r="70" spans="1:21" ht="12.75">
      <c r="A70" s="7"/>
      <c r="B70" s="7"/>
      <c r="C70" s="7"/>
      <c r="D70" s="7"/>
      <c r="E70" s="7"/>
      <c r="F70" s="7"/>
      <c r="G70" s="7"/>
      <c r="H70" s="7"/>
      <c r="I70" s="7"/>
      <c r="J70" s="7"/>
      <c r="K70" s="7"/>
      <c r="L70" s="7"/>
      <c r="M70" s="7"/>
      <c r="N70" s="7"/>
      <c r="O70" s="7"/>
      <c r="P70" s="7"/>
      <c r="Q70" s="7"/>
      <c r="R70" s="7"/>
      <c r="S70" s="7"/>
      <c r="T70" s="7"/>
      <c r="U70" s="7"/>
    </row>
    <row r="71" spans="1:21" ht="12.75">
      <c r="A71" s="7"/>
      <c r="B71" s="7"/>
      <c r="C71" s="7"/>
      <c r="D71" s="7"/>
      <c r="E71" s="7"/>
      <c r="F71" s="7"/>
      <c r="G71" s="7"/>
      <c r="H71" s="7"/>
      <c r="I71" s="7"/>
      <c r="J71" s="7"/>
      <c r="K71" s="7"/>
      <c r="L71" s="7"/>
      <c r="M71" s="7"/>
      <c r="N71" s="7"/>
      <c r="O71" s="7"/>
      <c r="P71" s="7"/>
      <c r="Q71" s="7"/>
      <c r="R71" s="7"/>
      <c r="S71" s="7"/>
      <c r="T71" s="7"/>
      <c r="U71" s="7"/>
    </row>
    <row r="72" spans="1:21" ht="12.75">
      <c r="A72" s="7"/>
      <c r="B72" s="7"/>
      <c r="C72" s="7"/>
      <c r="D72" s="7"/>
      <c r="E72" s="7"/>
      <c r="F72" s="7"/>
      <c r="G72" s="7"/>
      <c r="H72" s="7"/>
      <c r="I72" s="7"/>
      <c r="J72" s="7"/>
      <c r="K72" s="7"/>
      <c r="L72" s="7"/>
      <c r="M72" s="7"/>
      <c r="N72" s="7"/>
      <c r="O72" s="7"/>
      <c r="P72" s="7"/>
      <c r="Q72" s="7"/>
      <c r="R72" s="7"/>
      <c r="S72" s="7"/>
      <c r="T72" s="7"/>
      <c r="U72" s="7"/>
    </row>
    <row r="73" spans="1:21" ht="12.75">
      <c r="A73" s="7"/>
      <c r="B73" s="7"/>
      <c r="C73" s="7"/>
      <c r="D73" s="7"/>
      <c r="E73" s="7"/>
      <c r="F73" s="7"/>
      <c r="G73" s="7"/>
      <c r="H73" s="7"/>
      <c r="I73" s="7"/>
      <c r="J73" s="7"/>
      <c r="K73" s="7"/>
      <c r="L73" s="7"/>
      <c r="M73" s="7"/>
      <c r="N73" s="7"/>
      <c r="O73" s="7"/>
      <c r="P73" s="7"/>
      <c r="Q73" s="7"/>
      <c r="R73" s="7"/>
      <c r="S73" s="7"/>
      <c r="T73" s="7"/>
      <c r="U73" s="7"/>
    </row>
    <row r="74" spans="1:21" ht="12.75">
      <c r="A74" s="7"/>
      <c r="B74" s="7"/>
      <c r="C74" s="7"/>
      <c r="D74" s="7"/>
      <c r="E74" s="7"/>
      <c r="F74" s="7"/>
      <c r="G74" s="7"/>
      <c r="H74" s="7"/>
      <c r="I74" s="7"/>
      <c r="J74" s="7"/>
      <c r="K74" s="7"/>
      <c r="L74" s="7"/>
      <c r="M74" s="7"/>
      <c r="N74" s="7"/>
      <c r="O74" s="7"/>
      <c r="P74" s="7"/>
      <c r="Q74" s="7"/>
      <c r="R74" s="7"/>
      <c r="S74" s="7"/>
      <c r="T74" s="7"/>
      <c r="U74" s="7"/>
    </row>
    <row r="75" spans="1:21" ht="12.75">
      <c r="A75" s="7"/>
      <c r="B75" s="7"/>
      <c r="C75" s="7"/>
      <c r="D75" s="7"/>
      <c r="E75" s="7"/>
      <c r="F75" s="7"/>
      <c r="G75" s="7"/>
      <c r="H75" s="7"/>
      <c r="I75" s="7"/>
      <c r="J75" s="7"/>
      <c r="K75" s="7"/>
      <c r="L75" s="7"/>
      <c r="M75" s="7"/>
      <c r="N75" s="7"/>
      <c r="O75" s="7"/>
      <c r="P75" s="7"/>
      <c r="Q75" s="7"/>
      <c r="R75" s="7"/>
      <c r="S75" s="7"/>
      <c r="T75" s="7"/>
      <c r="U75" s="7"/>
    </row>
    <row r="76" spans="1:21" ht="12.75">
      <c r="A76" s="7"/>
      <c r="B76" s="7"/>
      <c r="C76" s="7"/>
      <c r="D76" s="7"/>
      <c r="E76" s="7"/>
      <c r="F76" s="7"/>
      <c r="G76" s="7"/>
      <c r="H76" s="7"/>
      <c r="I76" s="7"/>
      <c r="J76" s="7"/>
      <c r="K76" s="7"/>
      <c r="L76" s="7"/>
      <c r="M76" s="7"/>
      <c r="N76" s="7"/>
      <c r="O76" s="7"/>
      <c r="P76" s="7"/>
      <c r="Q76" s="7"/>
      <c r="R76" s="7"/>
      <c r="S76" s="7"/>
      <c r="T76" s="7"/>
      <c r="U76" s="7"/>
    </row>
    <row r="77" spans="1:21" ht="12.75">
      <c r="A77" s="7"/>
      <c r="B77" s="7"/>
      <c r="C77" s="7"/>
      <c r="D77" s="7"/>
      <c r="E77" s="7"/>
      <c r="F77" s="7"/>
      <c r="G77" s="7"/>
      <c r="H77" s="7"/>
      <c r="I77" s="7"/>
      <c r="J77" s="7"/>
      <c r="K77" s="7"/>
      <c r="L77" s="7"/>
      <c r="M77" s="7"/>
      <c r="N77" s="7"/>
      <c r="O77" s="7"/>
      <c r="P77" s="7"/>
      <c r="Q77" s="7"/>
      <c r="R77" s="7"/>
      <c r="S77" s="7"/>
      <c r="T77" s="7"/>
      <c r="U77" s="7"/>
    </row>
    <row r="78" spans="1:21" ht="12.75">
      <c r="A78" s="7"/>
      <c r="B78" s="7"/>
      <c r="C78" s="7"/>
      <c r="D78" s="7"/>
      <c r="E78" s="7"/>
      <c r="F78" s="7"/>
      <c r="G78" s="7"/>
      <c r="H78" s="7"/>
      <c r="I78" s="7"/>
      <c r="J78" s="7"/>
      <c r="K78" s="7"/>
      <c r="L78" s="7"/>
      <c r="M78" s="7"/>
      <c r="N78" s="7"/>
      <c r="O78" s="7"/>
      <c r="P78" s="7"/>
      <c r="Q78" s="7"/>
      <c r="R78" s="7"/>
      <c r="S78" s="7"/>
      <c r="T78" s="7"/>
      <c r="U78" s="7"/>
    </row>
    <row r="79" spans="1:21" ht="12.75">
      <c r="A79" s="7"/>
      <c r="B79" s="7"/>
      <c r="C79" s="7"/>
      <c r="D79" s="7"/>
      <c r="E79" s="7"/>
      <c r="F79" s="7"/>
      <c r="G79" s="7"/>
      <c r="H79" s="7"/>
      <c r="I79" s="7"/>
      <c r="J79" s="7"/>
      <c r="K79" s="7"/>
      <c r="L79" s="7"/>
      <c r="M79" s="7"/>
      <c r="N79" s="7"/>
      <c r="O79" s="7"/>
      <c r="P79" s="7"/>
      <c r="Q79" s="7"/>
      <c r="R79" s="7"/>
      <c r="S79" s="7"/>
      <c r="T79" s="7"/>
      <c r="U79" s="7"/>
    </row>
    <row r="80" spans="1:21" ht="12.75" hidden="1">
      <c r="A80" s="7"/>
      <c r="B80" s="7"/>
      <c r="C80" s="7"/>
      <c r="D80" s="7"/>
      <c r="E80" s="7"/>
      <c r="F80" s="7"/>
      <c r="G80" s="7"/>
      <c r="H80" s="7"/>
      <c r="I80" s="7"/>
      <c r="J80" s="7"/>
      <c r="K80" s="7"/>
      <c r="L80" s="7"/>
      <c r="M80" s="7"/>
      <c r="N80" s="7"/>
      <c r="O80" s="7"/>
      <c r="P80" s="7"/>
      <c r="Q80" s="7"/>
      <c r="R80" s="7"/>
      <c r="S80" s="7"/>
      <c r="T80" s="7"/>
      <c r="U80" s="7"/>
    </row>
    <row r="81" spans="1:21" ht="12.75">
      <c r="A81" s="7"/>
      <c r="B81" s="7"/>
      <c r="C81" s="7"/>
      <c r="D81" s="7"/>
      <c r="E81" s="7"/>
      <c r="F81" s="7"/>
      <c r="G81" s="7"/>
      <c r="H81" s="7"/>
      <c r="I81" s="7"/>
      <c r="J81" s="7"/>
      <c r="K81" s="7"/>
      <c r="L81" s="7"/>
      <c r="M81" s="7"/>
      <c r="N81" s="7"/>
      <c r="O81" s="7"/>
      <c r="P81" s="7"/>
      <c r="Q81" s="7"/>
      <c r="R81" s="7"/>
      <c r="S81" s="7"/>
      <c r="T81" s="7"/>
      <c r="U81" s="7"/>
    </row>
    <row r="82" spans="1:21" ht="12.75">
      <c r="A82" s="7"/>
      <c r="B82" s="7"/>
      <c r="C82" s="7"/>
      <c r="D82" s="7"/>
      <c r="E82" s="7"/>
      <c r="F82" s="7"/>
      <c r="G82" s="7"/>
      <c r="H82" s="7"/>
      <c r="I82" s="7"/>
      <c r="J82" s="7"/>
      <c r="K82" s="7"/>
      <c r="L82" s="7"/>
      <c r="M82" s="7"/>
      <c r="N82" s="7"/>
      <c r="O82" s="7"/>
      <c r="P82" s="7"/>
      <c r="Q82" s="7"/>
      <c r="R82" s="7"/>
      <c r="S82" s="7"/>
      <c r="T82" s="7"/>
      <c r="U82" s="7"/>
    </row>
    <row r="83" spans="1:21" ht="12.75">
      <c r="A83" s="7"/>
      <c r="B83" s="7"/>
      <c r="C83" s="7"/>
      <c r="D83" s="7"/>
      <c r="E83" s="7"/>
      <c r="F83" s="7"/>
      <c r="G83" s="7"/>
      <c r="H83" s="7"/>
      <c r="I83" s="7"/>
      <c r="J83" s="7"/>
      <c r="K83" s="7"/>
      <c r="L83" s="7"/>
      <c r="M83" s="7"/>
      <c r="N83" s="7"/>
      <c r="O83" s="7"/>
      <c r="P83" s="7"/>
      <c r="Q83" s="7"/>
      <c r="R83" s="7"/>
      <c r="S83" s="7"/>
      <c r="T83" s="7"/>
      <c r="U83" s="7"/>
    </row>
    <row r="84" spans="1:21" ht="12.75">
      <c r="A84" s="7"/>
      <c r="B84" s="7"/>
      <c r="C84" s="7"/>
      <c r="D84" s="7"/>
      <c r="E84" s="7"/>
      <c r="F84" s="7"/>
      <c r="G84" s="7"/>
      <c r="H84" s="7"/>
      <c r="I84" s="7"/>
      <c r="J84" s="7"/>
      <c r="K84" s="7"/>
      <c r="L84" s="7"/>
      <c r="M84" s="7"/>
      <c r="N84" s="7"/>
      <c r="O84" s="7"/>
      <c r="P84" s="7"/>
      <c r="Q84" s="7"/>
      <c r="R84" s="7"/>
      <c r="S84" s="7"/>
      <c r="T84" s="7"/>
      <c r="U84" s="7"/>
    </row>
    <row r="85" spans="1:21" ht="12.75">
      <c r="A85" s="7"/>
      <c r="B85" s="7"/>
      <c r="C85" s="7"/>
      <c r="D85" s="7"/>
      <c r="E85" s="7"/>
      <c r="F85" s="7"/>
      <c r="G85" s="7"/>
      <c r="H85" s="7"/>
      <c r="I85" s="7"/>
      <c r="J85" s="7"/>
      <c r="K85" s="7"/>
      <c r="L85" s="7"/>
      <c r="M85" s="7"/>
      <c r="N85" s="7"/>
      <c r="O85" s="7"/>
      <c r="P85" s="7"/>
      <c r="Q85" s="7"/>
      <c r="R85" s="7"/>
      <c r="S85" s="7"/>
      <c r="T85" s="7"/>
      <c r="U85" s="7"/>
    </row>
    <row r="86" spans="1:21" ht="12.75">
      <c r="A86" s="7"/>
      <c r="B86" s="7"/>
      <c r="C86" s="7"/>
      <c r="D86" s="7"/>
      <c r="E86" s="7"/>
      <c r="F86" s="7"/>
      <c r="G86" s="7"/>
      <c r="H86" s="7"/>
      <c r="I86" s="7"/>
      <c r="J86" s="7"/>
      <c r="K86" s="7"/>
      <c r="L86" s="7"/>
      <c r="M86" s="7"/>
      <c r="N86" s="7"/>
      <c r="O86" s="7"/>
      <c r="P86" s="7"/>
      <c r="Q86" s="7"/>
      <c r="R86" s="7"/>
      <c r="S86" s="7"/>
      <c r="T86" s="7"/>
      <c r="U86" s="7"/>
    </row>
    <row r="87" spans="1:21" ht="12.75">
      <c r="A87" s="7"/>
      <c r="B87" s="7"/>
      <c r="C87" s="7"/>
      <c r="D87" s="7"/>
      <c r="E87" s="7"/>
      <c r="F87" s="7"/>
      <c r="G87" s="7"/>
      <c r="H87" s="7"/>
      <c r="I87" s="7"/>
      <c r="J87" s="7"/>
      <c r="K87" s="7"/>
      <c r="L87" s="7"/>
      <c r="M87" s="7"/>
      <c r="N87" s="7"/>
      <c r="O87" s="7"/>
      <c r="P87" s="7"/>
      <c r="Q87" s="7"/>
      <c r="R87" s="7"/>
      <c r="S87" s="7"/>
      <c r="T87" s="7"/>
      <c r="U87" s="7"/>
    </row>
    <row r="88" spans="1:21" ht="12.75">
      <c r="A88" s="7"/>
      <c r="B88" s="7"/>
      <c r="C88" s="7"/>
      <c r="D88" s="7"/>
      <c r="E88" s="7"/>
      <c r="F88" s="7"/>
      <c r="G88" s="7"/>
      <c r="H88" s="7"/>
      <c r="I88" s="7"/>
      <c r="J88" s="7"/>
      <c r="K88" s="7"/>
      <c r="L88" s="7"/>
      <c r="M88" s="7"/>
      <c r="N88" s="7"/>
      <c r="O88" s="7"/>
      <c r="P88" s="7"/>
      <c r="Q88" s="7"/>
      <c r="R88" s="7"/>
      <c r="S88" s="7"/>
      <c r="T88" s="7"/>
      <c r="U88" s="7"/>
    </row>
    <row r="89" spans="1:21" ht="12.75">
      <c r="A89" s="7"/>
      <c r="B89" s="7"/>
      <c r="C89" s="7"/>
      <c r="D89" s="7"/>
      <c r="E89" s="7"/>
      <c r="F89" s="7"/>
      <c r="G89" s="7"/>
      <c r="H89" s="7"/>
      <c r="I89" s="7"/>
      <c r="J89" s="7"/>
      <c r="K89" s="7"/>
      <c r="L89" s="7"/>
      <c r="M89" s="7"/>
      <c r="N89" s="7"/>
      <c r="O89" s="7"/>
      <c r="P89" s="7"/>
      <c r="Q89" s="7"/>
      <c r="R89" s="7"/>
      <c r="S89" s="7"/>
      <c r="T89" s="7"/>
      <c r="U89" s="7"/>
    </row>
    <row r="90" spans="1:21" ht="12.75">
      <c r="A90" s="7"/>
      <c r="B90" s="7"/>
      <c r="C90" s="7"/>
      <c r="D90" s="7"/>
      <c r="E90" s="7"/>
      <c r="F90" s="7"/>
      <c r="G90" s="7"/>
      <c r="H90" s="7"/>
      <c r="I90" s="7"/>
      <c r="J90" s="7"/>
      <c r="K90" s="7"/>
      <c r="L90" s="7"/>
      <c r="M90" s="7"/>
      <c r="N90" s="7"/>
      <c r="O90" s="7"/>
      <c r="P90" s="7"/>
      <c r="Q90" s="7"/>
      <c r="R90" s="7"/>
      <c r="S90" s="7"/>
      <c r="T90" s="7"/>
      <c r="U90" s="7"/>
    </row>
    <row r="91" spans="1:21" ht="12.75">
      <c r="A91" s="7"/>
      <c r="B91" s="7"/>
      <c r="C91" s="7"/>
      <c r="D91" s="7"/>
      <c r="E91" s="7"/>
      <c r="F91" s="7"/>
      <c r="G91" s="7"/>
      <c r="H91" s="7"/>
      <c r="I91" s="7"/>
      <c r="J91" s="7"/>
      <c r="K91" s="7"/>
      <c r="L91" s="7"/>
      <c r="M91" s="7"/>
      <c r="N91" s="7"/>
      <c r="O91" s="7"/>
      <c r="P91" s="7"/>
      <c r="Q91" s="7"/>
      <c r="R91" s="7"/>
      <c r="S91" s="7"/>
      <c r="T91" s="7"/>
      <c r="U91" s="7"/>
    </row>
    <row r="92" spans="1:21" ht="12.75">
      <c r="A92" s="7"/>
      <c r="B92" s="7"/>
      <c r="C92" s="7"/>
      <c r="D92" s="7"/>
      <c r="E92" s="7"/>
      <c r="F92" s="7"/>
      <c r="G92" s="7"/>
      <c r="H92" s="7"/>
      <c r="I92" s="7"/>
      <c r="J92" s="7"/>
      <c r="K92" s="7"/>
      <c r="L92" s="7"/>
      <c r="M92" s="7"/>
      <c r="N92" s="7"/>
      <c r="O92" s="7"/>
      <c r="P92" s="7"/>
      <c r="Q92" s="7"/>
      <c r="R92" s="7"/>
      <c r="S92" s="7"/>
      <c r="T92" s="7"/>
      <c r="U92" s="7"/>
    </row>
    <row r="93" spans="1:21" ht="12.75">
      <c r="A93" s="7"/>
      <c r="B93" s="7"/>
      <c r="C93" s="7"/>
      <c r="D93" s="7"/>
      <c r="E93" s="7"/>
      <c r="F93" s="7"/>
      <c r="G93" s="7"/>
      <c r="H93" s="7"/>
      <c r="I93" s="7"/>
      <c r="J93" s="7"/>
      <c r="K93" s="7"/>
      <c r="L93" s="7"/>
      <c r="M93" s="7"/>
      <c r="N93" s="7"/>
      <c r="O93" s="7"/>
      <c r="P93" s="7"/>
      <c r="Q93" s="7"/>
      <c r="R93" s="7"/>
      <c r="S93" s="7"/>
      <c r="T93" s="7"/>
      <c r="U93" s="7"/>
    </row>
    <row r="94" spans="1:21" ht="12.75">
      <c r="A94" s="7"/>
      <c r="B94" s="7"/>
      <c r="C94" s="7"/>
      <c r="D94" s="7"/>
      <c r="E94" s="7"/>
      <c r="F94" s="7"/>
      <c r="G94" s="7"/>
      <c r="H94" s="7"/>
      <c r="I94" s="7"/>
      <c r="J94" s="7"/>
      <c r="K94" s="7"/>
      <c r="L94" s="7"/>
      <c r="M94" s="7"/>
      <c r="N94" s="7"/>
      <c r="O94" s="7"/>
      <c r="P94" s="7"/>
      <c r="Q94" s="7"/>
      <c r="R94" s="7"/>
      <c r="S94" s="7"/>
      <c r="T94" s="7"/>
      <c r="U94" s="7"/>
    </row>
    <row r="95" spans="1:21" ht="12.75">
      <c r="A95" s="7"/>
      <c r="B95" s="7"/>
      <c r="C95" s="7"/>
      <c r="D95" s="7"/>
      <c r="E95" s="7"/>
      <c r="F95" s="7"/>
      <c r="G95" s="7"/>
      <c r="H95" s="7"/>
      <c r="I95" s="7"/>
      <c r="J95" s="7"/>
      <c r="K95" s="7"/>
      <c r="L95" s="7"/>
      <c r="M95" s="7"/>
      <c r="N95" s="7"/>
      <c r="O95" s="7"/>
      <c r="P95" s="7"/>
      <c r="Q95" s="7"/>
      <c r="R95" s="7"/>
      <c r="S95" s="7"/>
      <c r="T95" s="7"/>
      <c r="U95" s="7"/>
    </row>
    <row r="96" spans="1:21" ht="12.75">
      <c r="A96" s="7"/>
      <c r="B96" s="7"/>
      <c r="C96" s="7"/>
      <c r="D96" s="7"/>
      <c r="E96" s="7"/>
      <c r="F96" s="7"/>
      <c r="G96" s="7"/>
      <c r="H96" s="7"/>
      <c r="I96" s="7"/>
      <c r="J96" s="7"/>
      <c r="K96" s="7"/>
      <c r="L96" s="7"/>
      <c r="M96" s="7"/>
      <c r="N96" s="7"/>
      <c r="O96" s="7"/>
      <c r="P96" s="7"/>
      <c r="Q96" s="7"/>
      <c r="R96" s="7"/>
      <c r="S96" s="7"/>
      <c r="T96" s="7"/>
      <c r="U96" s="7"/>
    </row>
    <row r="97" spans="1:21" ht="12.75">
      <c r="A97" s="7"/>
      <c r="B97" s="7"/>
      <c r="C97" s="7"/>
      <c r="D97" s="7"/>
      <c r="E97" s="7"/>
      <c r="F97" s="7"/>
      <c r="G97" s="7"/>
      <c r="H97" s="7"/>
      <c r="I97" s="7"/>
      <c r="J97" s="7"/>
      <c r="K97" s="7"/>
      <c r="L97" s="7"/>
      <c r="M97" s="7"/>
      <c r="N97" s="7"/>
      <c r="O97" s="7"/>
      <c r="P97" s="7"/>
      <c r="Q97" s="7"/>
      <c r="R97" s="7"/>
      <c r="S97" s="7"/>
      <c r="T97" s="7"/>
      <c r="U97" s="7"/>
    </row>
    <row r="98" spans="1:21" ht="12.75">
      <c r="A98" s="7"/>
      <c r="B98" s="7"/>
      <c r="C98" s="7"/>
      <c r="D98" s="7"/>
      <c r="E98" s="7"/>
      <c r="F98" s="7"/>
      <c r="G98" s="7"/>
      <c r="H98" s="7"/>
      <c r="I98" s="7"/>
      <c r="J98" s="7"/>
      <c r="K98" s="7"/>
      <c r="L98" s="7"/>
      <c r="M98" s="7"/>
      <c r="N98" s="7"/>
      <c r="O98" s="7"/>
      <c r="P98" s="7"/>
      <c r="Q98" s="7"/>
      <c r="R98" s="7"/>
      <c r="S98" s="7"/>
      <c r="T98" s="7"/>
      <c r="U98" s="7"/>
    </row>
    <row r="99" spans="1:21" ht="12.75">
      <c r="A99" s="7"/>
      <c r="B99" s="7"/>
      <c r="C99" s="7"/>
      <c r="D99" s="7"/>
      <c r="E99" s="7"/>
      <c r="F99" s="7"/>
      <c r="G99" s="7"/>
      <c r="H99" s="7"/>
      <c r="I99" s="7"/>
      <c r="J99" s="7"/>
      <c r="K99" s="7"/>
      <c r="L99" s="7"/>
      <c r="M99" s="7"/>
      <c r="N99" s="7"/>
      <c r="O99" s="7"/>
      <c r="P99" s="7"/>
      <c r="Q99" s="7"/>
      <c r="R99" s="7"/>
      <c r="S99" s="7"/>
      <c r="T99" s="7"/>
      <c r="U99" s="7"/>
    </row>
    <row r="100" spans="1:21" ht="12.75">
      <c r="A100" s="7"/>
      <c r="B100" s="7"/>
      <c r="C100" s="7"/>
      <c r="D100" s="7"/>
      <c r="E100" s="7"/>
      <c r="F100" s="7"/>
      <c r="G100" s="7"/>
      <c r="H100" s="7"/>
      <c r="I100" s="7"/>
      <c r="J100" s="7"/>
      <c r="K100" s="7"/>
      <c r="L100" s="7"/>
      <c r="M100" s="7"/>
      <c r="N100" s="7"/>
      <c r="O100" s="7"/>
      <c r="P100" s="7"/>
      <c r="Q100" s="7"/>
      <c r="R100" s="7"/>
      <c r="S100" s="7"/>
      <c r="T100" s="7"/>
      <c r="U100" s="7"/>
    </row>
    <row r="101" spans="1:21" ht="12.75">
      <c r="A101" s="7"/>
      <c r="B101" s="7"/>
      <c r="C101" s="7"/>
      <c r="D101" s="7"/>
      <c r="E101" s="7"/>
      <c r="F101" s="7"/>
      <c r="G101" s="7"/>
      <c r="H101" s="7"/>
      <c r="I101" s="7"/>
      <c r="J101" s="7"/>
      <c r="K101" s="7"/>
      <c r="L101" s="7"/>
      <c r="M101" s="7"/>
      <c r="N101" s="7"/>
      <c r="O101" s="7"/>
      <c r="P101" s="7"/>
      <c r="Q101" s="7"/>
      <c r="R101" s="7"/>
      <c r="S101" s="7"/>
      <c r="T101" s="7"/>
      <c r="U101" s="7"/>
    </row>
    <row r="102" spans="1:21" ht="12.75">
      <c r="A102" s="7"/>
      <c r="B102" s="7"/>
      <c r="C102" s="7"/>
      <c r="D102" s="7"/>
      <c r="E102" s="7"/>
      <c r="F102" s="7"/>
      <c r="G102" s="7"/>
      <c r="H102" s="7"/>
      <c r="I102" s="7"/>
      <c r="J102" s="7"/>
      <c r="K102" s="7"/>
      <c r="L102" s="7"/>
      <c r="M102" s="7"/>
      <c r="N102" s="7"/>
      <c r="O102" s="7"/>
      <c r="P102" s="7"/>
      <c r="Q102" s="7"/>
      <c r="R102" s="7"/>
      <c r="S102" s="7"/>
      <c r="T102" s="7"/>
      <c r="U102" s="7"/>
    </row>
    <row r="103" spans="1:21" ht="12.75">
      <c r="A103" s="7"/>
      <c r="B103" s="7"/>
      <c r="C103" s="7"/>
      <c r="D103" s="7"/>
      <c r="E103" s="7"/>
      <c r="F103" s="7"/>
      <c r="G103" s="7"/>
      <c r="H103" s="7"/>
      <c r="I103" s="7"/>
      <c r="J103" s="7"/>
      <c r="K103" s="7"/>
      <c r="L103" s="7"/>
      <c r="M103" s="7"/>
      <c r="N103" s="7"/>
      <c r="O103" s="7"/>
      <c r="P103" s="7"/>
      <c r="Q103" s="7"/>
      <c r="R103" s="7"/>
      <c r="S103" s="7"/>
      <c r="T103" s="7"/>
      <c r="U103" s="7"/>
    </row>
    <row r="104" spans="1:21" ht="12.75">
      <c r="A104" s="7"/>
      <c r="B104" s="7"/>
      <c r="C104" s="7"/>
      <c r="D104" s="7"/>
      <c r="E104" s="7"/>
      <c r="F104" s="7"/>
      <c r="G104" s="7"/>
      <c r="H104" s="7"/>
      <c r="I104" s="7"/>
      <c r="J104" s="7"/>
      <c r="K104" s="7"/>
      <c r="L104" s="7"/>
      <c r="M104" s="7"/>
      <c r="N104" s="7"/>
      <c r="O104" s="7"/>
      <c r="P104" s="7"/>
      <c r="Q104" s="7"/>
      <c r="R104" s="7"/>
      <c r="S104" s="7"/>
      <c r="T104" s="7"/>
      <c r="U104" s="7"/>
    </row>
    <row r="105" spans="1:21" ht="12.75">
      <c r="A105" s="7"/>
      <c r="B105" s="7"/>
      <c r="C105" s="7"/>
      <c r="D105" s="7"/>
      <c r="E105" s="7"/>
      <c r="F105" s="7"/>
      <c r="G105" s="7"/>
      <c r="H105" s="7"/>
      <c r="I105" s="7"/>
      <c r="J105" s="7"/>
      <c r="K105" s="7"/>
      <c r="L105" s="7"/>
      <c r="M105" s="7"/>
      <c r="N105" s="7"/>
      <c r="O105" s="7"/>
      <c r="P105" s="7"/>
      <c r="Q105" s="7"/>
      <c r="R105" s="7"/>
      <c r="S105" s="7"/>
      <c r="T105" s="7"/>
      <c r="U105" s="7"/>
    </row>
    <row r="106" spans="1:21" ht="12.75">
      <c r="A106" s="7"/>
      <c r="B106" s="7"/>
      <c r="C106" s="7"/>
      <c r="D106" s="7"/>
      <c r="E106" s="7"/>
      <c r="F106" s="7"/>
      <c r="G106" s="7"/>
      <c r="H106" s="7"/>
      <c r="I106" s="7"/>
      <c r="J106" s="7"/>
      <c r="K106" s="7"/>
      <c r="L106" s="7"/>
      <c r="M106" s="7"/>
      <c r="N106" s="7"/>
      <c r="O106" s="7"/>
      <c r="P106" s="7"/>
      <c r="Q106" s="7"/>
      <c r="R106" s="7"/>
      <c r="S106" s="7"/>
      <c r="T106" s="7"/>
      <c r="U106" s="7"/>
    </row>
    <row r="107" spans="1:21" ht="12.75">
      <c r="A107" s="7"/>
      <c r="B107" s="7"/>
      <c r="C107" s="7"/>
      <c r="D107" s="7"/>
      <c r="E107" s="7"/>
      <c r="F107" s="7"/>
      <c r="G107" s="7"/>
      <c r="H107" s="7"/>
      <c r="I107" s="7"/>
      <c r="J107" s="7"/>
      <c r="K107" s="7"/>
      <c r="L107" s="7"/>
      <c r="M107" s="7"/>
      <c r="N107" s="7"/>
      <c r="O107" s="7"/>
      <c r="P107" s="7"/>
      <c r="Q107" s="7"/>
      <c r="R107" s="7"/>
      <c r="S107" s="7"/>
      <c r="T107" s="7"/>
      <c r="U107" s="7"/>
    </row>
    <row r="108" spans="1:21" ht="12.75" hidden="1">
      <c r="A108" s="7"/>
      <c r="B108" s="7"/>
      <c r="C108" s="7"/>
      <c r="D108" s="7"/>
      <c r="E108" s="7"/>
      <c r="F108" s="7"/>
      <c r="G108" s="7"/>
      <c r="H108" s="7"/>
      <c r="I108" s="7"/>
      <c r="J108" s="7"/>
      <c r="K108" s="7"/>
      <c r="L108" s="7"/>
      <c r="M108" s="7"/>
      <c r="N108" s="7"/>
      <c r="O108" s="7"/>
      <c r="P108" s="7"/>
      <c r="Q108" s="7"/>
      <c r="R108" s="7"/>
      <c r="S108" s="7"/>
      <c r="T108" s="7"/>
      <c r="U108" s="7"/>
    </row>
    <row r="109" spans="1:21" ht="12.75">
      <c r="A109" s="7"/>
      <c r="B109" s="7"/>
      <c r="C109" s="7"/>
      <c r="D109" s="7"/>
      <c r="E109" s="7"/>
      <c r="F109" s="7"/>
      <c r="G109" s="7"/>
      <c r="H109" s="7"/>
      <c r="I109" s="7"/>
      <c r="J109" s="7"/>
      <c r="K109" s="7"/>
      <c r="L109" s="7"/>
      <c r="M109" s="7"/>
      <c r="N109" s="7"/>
      <c r="O109" s="7"/>
      <c r="P109" s="7"/>
      <c r="Q109" s="7"/>
      <c r="R109" s="7"/>
      <c r="S109" s="7"/>
      <c r="T109" s="7"/>
      <c r="U109" s="7"/>
    </row>
    <row r="110" spans="1:21" ht="12.75">
      <c r="A110" s="7"/>
      <c r="B110" s="7"/>
      <c r="C110" s="7"/>
      <c r="D110" s="7"/>
      <c r="E110" s="7"/>
      <c r="F110" s="7"/>
      <c r="G110" s="7"/>
      <c r="H110" s="7"/>
      <c r="I110" s="7"/>
      <c r="J110" s="7"/>
      <c r="K110" s="7"/>
      <c r="L110" s="7"/>
      <c r="M110" s="7"/>
      <c r="N110" s="7"/>
      <c r="O110" s="7"/>
      <c r="P110" s="7"/>
      <c r="Q110" s="7"/>
      <c r="R110" s="7"/>
      <c r="S110" s="7"/>
      <c r="T110" s="7"/>
      <c r="U110" s="7"/>
    </row>
    <row r="111" spans="1:21" ht="12.75">
      <c r="A111" s="7"/>
      <c r="B111" s="7"/>
      <c r="C111" s="7"/>
      <c r="D111" s="7"/>
      <c r="E111" s="7"/>
      <c r="F111" s="7"/>
      <c r="G111" s="7"/>
      <c r="H111" s="7"/>
      <c r="I111" s="7"/>
      <c r="J111" s="7"/>
      <c r="K111" s="7"/>
      <c r="L111" s="7"/>
      <c r="M111" s="7"/>
      <c r="N111" s="7"/>
      <c r="O111" s="7"/>
      <c r="P111" s="7"/>
      <c r="Q111" s="7"/>
      <c r="R111" s="7"/>
      <c r="S111" s="7"/>
      <c r="T111" s="7"/>
      <c r="U111" s="7"/>
    </row>
    <row r="112" spans="1:21" ht="12.75">
      <c r="A112" s="7"/>
      <c r="B112" s="7"/>
      <c r="C112" s="7"/>
      <c r="D112" s="7"/>
      <c r="E112" s="7"/>
      <c r="F112" s="7"/>
      <c r="G112" s="7"/>
      <c r="H112" s="7"/>
      <c r="I112" s="7"/>
      <c r="J112" s="7"/>
      <c r="K112" s="7"/>
      <c r="L112" s="7"/>
      <c r="M112" s="7"/>
      <c r="N112" s="7"/>
      <c r="O112" s="7"/>
      <c r="P112" s="7"/>
      <c r="Q112" s="7"/>
      <c r="R112" s="7"/>
      <c r="S112" s="7"/>
      <c r="T112" s="7"/>
      <c r="U112" s="7"/>
    </row>
    <row r="113" spans="1:21" ht="12.75">
      <c r="A113" s="7"/>
      <c r="B113" s="7"/>
      <c r="C113" s="7"/>
      <c r="D113" s="7"/>
      <c r="E113" s="7"/>
      <c r="F113" s="7"/>
      <c r="G113" s="7"/>
      <c r="H113" s="7"/>
      <c r="I113" s="7"/>
      <c r="J113" s="7"/>
      <c r="K113" s="7"/>
      <c r="L113" s="7"/>
      <c r="M113" s="7"/>
      <c r="N113" s="7"/>
      <c r="O113" s="7"/>
      <c r="P113" s="7"/>
      <c r="Q113" s="7"/>
      <c r="R113" s="7"/>
      <c r="S113" s="7"/>
      <c r="T113" s="7"/>
      <c r="U113" s="7"/>
    </row>
    <row r="114" spans="1:21" ht="12.75">
      <c r="A114" s="7"/>
      <c r="B114" s="7"/>
      <c r="C114" s="7"/>
      <c r="D114" s="7"/>
      <c r="E114" s="7"/>
      <c r="F114" s="7"/>
      <c r="G114" s="7"/>
      <c r="H114" s="7"/>
      <c r="I114" s="7"/>
      <c r="J114" s="7"/>
      <c r="K114" s="7"/>
      <c r="L114" s="7"/>
      <c r="M114" s="7"/>
      <c r="N114" s="7"/>
      <c r="O114" s="7"/>
      <c r="P114" s="7"/>
      <c r="Q114" s="7"/>
      <c r="R114" s="7"/>
      <c r="S114" s="7"/>
      <c r="T114" s="7"/>
      <c r="U114" s="7"/>
    </row>
    <row r="115" spans="1:21" ht="12.75">
      <c r="A115" s="7"/>
      <c r="B115" s="7"/>
      <c r="C115" s="7"/>
      <c r="D115" s="7"/>
      <c r="E115" s="7"/>
      <c r="F115" s="7"/>
      <c r="G115" s="7"/>
      <c r="H115" s="7"/>
      <c r="I115" s="7"/>
      <c r="J115" s="7"/>
      <c r="K115" s="7"/>
      <c r="L115" s="7"/>
      <c r="M115" s="7"/>
      <c r="N115" s="7"/>
      <c r="O115" s="7"/>
      <c r="P115" s="7"/>
      <c r="Q115" s="7"/>
      <c r="R115" s="7"/>
      <c r="S115" s="7"/>
      <c r="T115" s="7"/>
      <c r="U115" s="7"/>
    </row>
    <row r="116" spans="1:21" ht="12.75">
      <c r="A116" s="7"/>
      <c r="B116" s="7"/>
      <c r="C116" s="7"/>
      <c r="D116" s="7"/>
      <c r="E116" s="7"/>
      <c r="F116" s="7"/>
      <c r="G116" s="7"/>
      <c r="H116" s="7"/>
      <c r="I116" s="7"/>
      <c r="J116" s="7"/>
      <c r="K116" s="7"/>
      <c r="L116" s="7"/>
      <c r="M116" s="7"/>
      <c r="N116" s="7"/>
      <c r="O116" s="7"/>
      <c r="P116" s="7"/>
      <c r="Q116" s="7"/>
      <c r="R116" s="7"/>
      <c r="S116" s="7"/>
      <c r="T116" s="7"/>
      <c r="U116" s="7"/>
    </row>
    <row r="117" spans="1:21" ht="12.75">
      <c r="A117" s="7"/>
      <c r="B117" s="7"/>
      <c r="C117" s="7"/>
      <c r="D117" s="7"/>
      <c r="E117" s="7"/>
      <c r="F117" s="7"/>
      <c r="G117" s="7"/>
      <c r="H117" s="7"/>
      <c r="I117" s="7"/>
      <c r="J117" s="7"/>
      <c r="K117" s="7"/>
      <c r="L117" s="7"/>
      <c r="M117" s="7"/>
      <c r="N117" s="7"/>
      <c r="O117" s="7"/>
      <c r="P117" s="7"/>
      <c r="Q117" s="7"/>
      <c r="R117" s="7"/>
      <c r="S117" s="7"/>
      <c r="T117" s="7"/>
      <c r="U117" s="7"/>
    </row>
    <row r="118" spans="1:21" ht="12.75">
      <c r="A118" s="7"/>
      <c r="B118" s="7"/>
      <c r="C118" s="7"/>
      <c r="D118" s="7"/>
      <c r="E118" s="7"/>
      <c r="F118" s="7"/>
      <c r="G118" s="7"/>
      <c r="H118" s="7"/>
      <c r="I118" s="7"/>
      <c r="J118" s="7"/>
      <c r="K118" s="7"/>
      <c r="L118" s="7"/>
      <c r="M118" s="7"/>
      <c r="N118" s="7"/>
      <c r="O118" s="7"/>
      <c r="P118" s="7"/>
      <c r="Q118" s="7"/>
      <c r="R118" s="7"/>
      <c r="S118" s="7"/>
      <c r="T118" s="7"/>
      <c r="U118" s="7"/>
    </row>
    <row r="119" spans="1:21" ht="12.75">
      <c r="A119" s="7"/>
      <c r="B119" s="7"/>
      <c r="C119" s="7"/>
      <c r="D119" s="7"/>
      <c r="E119" s="7"/>
      <c r="F119" s="7"/>
      <c r="G119" s="7"/>
      <c r="H119" s="7"/>
      <c r="I119" s="7"/>
      <c r="J119" s="7"/>
      <c r="K119" s="7"/>
      <c r="L119" s="7"/>
      <c r="M119" s="7"/>
      <c r="N119" s="7"/>
      <c r="O119" s="7"/>
      <c r="P119" s="7"/>
      <c r="Q119" s="7"/>
      <c r="R119" s="7"/>
      <c r="S119" s="7"/>
      <c r="T119" s="7"/>
      <c r="U119" s="7"/>
    </row>
    <row r="120" spans="1:21" ht="12.75">
      <c r="A120" s="7"/>
      <c r="B120" s="7"/>
      <c r="C120" s="7"/>
      <c r="D120" s="7"/>
      <c r="E120" s="7"/>
      <c r="F120" s="7"/>
      <c r="G120" s="7"/>
      <c r="H120" s="7"/>
      <c r="I120" s="7"/>
      <c r="J120" s="7"/>
      <c r="K120" s="7"/>
      <c r="L120" s="7"/>
      <c r="M120" s="7"/>
      <c r="N120" s="7"/>
      <c r="O120" s="7"/>
      <c r="P120" s="7"/>
      <c r="Q120" s="7"/>
      <c r="R120" s="7"/>
      <c r="S120" s="7"/>
      <c r="T120" s="7"/>
      <c r="U120" s="7"/>
    </row>
    <row r="121" spans="1:21" ht="12.75">
      <c r="A121" s="7"/>
      <c r="B121" s="7"/>
      <c r="C121" s="7"/>
      <c r="D121" s="7"/>
      <c r="E121" s="7"/>
      <c r="F121" s="7"/>
      <c r="G121" s="7"/>
      <c r="H121" s="7"/>
      <c r="I121" s="7"/>
      <c r="J121" s="7"/>
      <c r="K121" s="7"/>
      <c r="L121" s="7"/>
      <c r="M121" s="7"/>
      <c r="N121" s="7"/>
      <c r="O121" s="7"/>
      <c r="P121" s="7"/>
      <c r="Q121" s="7"/>
      <c r="R121" s="7"/>
      <c r="S121" s="7"/>
      <c r="T121" s="7"/>
      <c r="U121" s="7"/>
    </row>
    <row r="122" spans="1:21" ht="12.75">
      <c r="A122" s="7"/>
      <c r="B122" s="7"/>
      <c r="C122" s="7"/>
      <c r="D122" s="7"/>
      <c r="E122" s="7"/>
      <c r="F122" s="7"/>
      <c r="G122" s="7"/>
      <c r="H122" s="7"/>
      <c r="I122" s="7"/>
      <c r="J122" s="7"/>
      <c r="K122" s="7"/>
      <c r="L122" s="7"/>
      <c r="M122" s="7"/>
      <c r="N122" s="7"/>
      <c r="O122" s="7"/>
      <c r="P122" s="7"/>
      <c r="Q122" s="7"/>
      <c r="R122" s="7"/>
      <c r="S122" s="7"/>
      <c r="T122" s="7"/>
      <c r="U122" s="7"/>
    </row>
    <row r="123" spans="1:21" ht="12.75">
      <c r="A123" s="7"/>
      <c r="B123" s="7"/>
      <c r="C123" s="7"/>
      <c r="D123" s="7"/>
      <c r="E123" s="7"/>
      <c r="F123" s="7"/>
      <c r="G123" s="7"/>
      <c r="H123" s="7"/>
      <c r="I123" s="7"/>
      <c r="J123" s="7"/>
      <c r="K123" s="7"/>
      <c r="L123" s="7"/>
      <c r="M123" s="7"/>
      <c r="N123" s="7"/>
      <c r="O123" s="7"/>
      <c r="P123" s="7"/>
      <c r="Q123" s="7"/>
      <c r="R123" s="7"/>
      <c r="S123" s="7"/>
      <c r="T123" s="7"/>
      <c r="U123" s="7"/>
    </row>
    <row r="124" spans="1:21" ht="12.75">
      <c r="A124" s="7"/>
      <c r="B124" s="7"/>
      <c r="C124" s="7"/>
      <c r="D124" s="7"/>
      <c r="E124" s="7"/>
      <c r="F124" s="7"/>
      <c r="G124" s="7"/>
      <c r="H124" s="7"/>
      <c r="I124" s="7"/>
      <c r="J124" s="7"/>
      <c r="K124" s="7"/>
      <c r="L124" s="7"/>
      <c r="M124" s="7"/>
      <c r="N124" s="7"/>
      <c r="O124" s="7"/>
      <c r="P124" s="7"/>
      <c r="Q124" s="7"/>
      <c r="R124" s="7"/>
      <c r="S124" s="7"/>
      <c r="T124" s="7"/>
      <c r="U124" s="7"/>
    </row>
    <row r="125" spans="1:21" ht="12.75">
      <c r="A125" s="7"/>
      <c r="B125" s="7"/>
      <c r="C125" s="7"/>
      <c r="D125" s="7"/>
      <c r="E125" s="7"/>
      <c r="F125" s="7"/>
      <c r="G125" s="7"/>
      <c r="H125" s="7"/>
      <c r="I125" s="7"/>
      <c r="J125" s="7"/>
      <c r="K125" s="7"/>
      <c r="L125" s="7"/>
      <c r="M125" s="7"/>
      <c r="N125" s="7"/>
      <c r="O125" s="7"/>
      <c r="P125" s="7"/>
      <c r="Q125" s="7"/>
      <c r="R125" s="7"/>
      <c r="S125" s="7"/>
      <c r="T125" s="7"/>
      <c r="U125" s="7"/>
    </row>
    <row r="126" spans="1:21" ht="12.75">
      <c r="A126" s="7"/>
      <c r="B126" s="7"/>
      <c r="C126" s="7"/>
      <c r="D126" s="7"/>
      <c r="E126" s="7"/>
      <c r="F126" s="7"/>
      <c r="G126" s="7"/>
      <c r="H126" s="7"/>
      <c r="I126" s="7"/>
      <c r="J126" s="7"/>
      <c r="K126" s="7"/>
      <c r="L126" s="7"/>
      <c r="M126" s="7"/>
      <c r="N126" s="7"/>
      <c r="O126" s="7"/>
      <c r="P126" s="7"/>
      <c r="Q126" s="7"/>
      <c r="R126" s="7"/>
      <c r="S126" s="7"/>
      <c r="T126" s="7"/>
      <c r="U126" s="7"/>
    </row>
    <row r="127" spans="1:21" ht="12.75">
      <c r="A127" s="7"/>
      <c r="B127" s="7"/>
      <c r="C127" s="7"/>
      <c r="D127" s="7"/>
      <c r="E127" s="7"/>
      <c r="F127" s="7"/>
      <c r="G127" s="7"/>
      <c r="H127" s="7"/>
      <c r="I127" s="7"/>
      <c r="J127" s="7"/>
      <c r="K127" s="7"/>
      <c r="L127" s="7"/>
      <c r="M127" s="7"/>
      <c r="N127" s="7"/>
      <c r="O127" s="7"/>
      <c r="P127" s="7"/>
      <c r="Q127" s="7"/>
      <c r="R127" s="7"/>
      <c r="S127" s="7"/>
      <c r="T127" s="7"/>
      <c r="U127" s="7"/>
    </row>
    <row r="128" spans="1:21" ht="12.75">
      <c r="A128" s="7"/>
      <c r="B128" s="7"/>
      <c r="C128" s="7"/>
      <c r="D128" s="7"/>
      <c r="E128" s="7"/>
      <c r="F128" s="7"/>
      <c r="G128" s="7"/>
      <c r="H128" s="7"/>
      <c r="I128" s="7"/>
      <c r="J128" s="7"/>
      <c r="K128" s="7"/>
      <c r="L128" s="7"/>
      <c r="M128" s="7"/>
      <c r="N128" s="7"/>
      <c r="O128" s="7"/>
      <c r="P128" s="7"/>
      <c r="Q128" s="7"/>
      <c r="R128" s="7"/>
      <c r="S128" s="7"/>
      <c r="T128" s="7"/>
      <c r="U128" s="7"/>
    </row>
    <row r="129" spans="1:21" ht="12.75">
      <c r="A129" s="7"/>
      <c r="B129" s="7"/>
      <c r="C129" s="7"/>
      <c r="D129" s="7"/>
      <c r="E129" s="7"/>
      <c r="F129" s="7"/>
      <c r="G129" s="7"/>
      <c r="H129" s="7"/>
      <c r="I129" s="7"/>
      <c r="J129" s="7"/>
      <c r="K129" s="7"/>
      <c r="L129" s="7"/>
      <c r="M129" s="7"/>
      <c r="N129" s="7"/>
      <c r="O129" s="7"/>
      <c r="P129" s="7"/>
      <c r="Q129" s="7"/>
      <c r="R129" s="7"/>
      <c r="S129" s="7"/>
      <c r="T129" s="7"/>
      <c r="U129" s="7"/>
    </row>
    <row r="130" spans="1:21" ht="12.75">
      <c r="A130" s="7"/>
      <c r="B130" s="7"/>
      <c r="C130" s="7"/>
      <c r="D130" s="7"/>
      <c r="E130" s="7"/>
      <c r="F130" s="7"/>
      <c r="G130" s="7"/>
      <c r="H130" s="7"/>
      <c r="I130" s="7"/>
      <c r="J130" s="7"/>
      <c r="K130" s="7"/>
      <c r="L130" s="7"/>
      <c r="M130" s="7"/>
      <c r="N130" s="7"/>
      <c r="O130" s="7"/>
      <c r="P130" s="7"/>
      <c r="Q130" s="7"/>
      <c r="R130" s="7"/>
      <c r="S130" s="7"/>
      <c r="T130" s="7"/>
      <c r="U130" s="7"/>
    </row>
    <row r="131" spans="1:21" ht="12.75">
      <c r="A131" s="7"/>
      <c r="B131" s="7"/>
      <c r="C131" s="7"/>
      <c r="D131" s="7"/>
      <c r="E131" s="7"/>
      <c r="F131" s="7"/>
      <c r="G131" s="7"/>
      <c r="H131" s="7"/>
      <c r="I131" s="7"/>
      <c r="J131" s="7"/>
      <c r="K131" s="7"/>
      <c r="L131" s="7"/>
      <c r="M131" s="7"/>
      <c r="N131" s="7"/>
      <c r="O131" s="7"/>
      <c r="P131" s="7"/>
      <c r="Q131" s="7"/>
      <c r="R131" s="7"/>
      <c r="S131" s="7"/>
      <c r="T131" s="7"/>
      <c r="U131" s="7"/>
    </row>
    <row r="132" spans="1:21" ht="12.75">
      <c r="A132" s="7"/>
      <c r="B132" s="7"/>
      <c r="C132" s="7"/>
      <c r="D132" s="7"/>
      <c r="E132" s="7"/>
      <c r="F132" s="7"/>
      <c r="G132" s="7"/>
      <c r="H132" s="7"/>
      <c r="I132" s="7"/>
      <c r="J132" s="7"/>
      <c r="K132" s="7"/>
      <c r="L132" s="7"/>
      <c r="M132" s="7"/>
      <c r="N132" s="7"/>
      <c r="O132" s="7"/>
      <c r="P132" s="7"/>
      <c r="Q132" s="7"/>
      <c r="R132" s="7"/>
      <c r="S132" s="7"/>
      <c r="T132" s="7"/>
      <c r="U132" s="7"/>
    </row>
    <row r="133" spans="1:21" ht="12.75">
      <c r="A133" s="7"/>
      <c r="B133" s="7"/>
      <c r="C133" s="7"/>
      <c r="D133" s="7"/>
      <c r="E133" s="7"/>
      <c r="F133" s="7"/>
      <c r="G133" s="7"/>
      <c r="H133" s="7"/>
      <c r="I133" s="7"/>
      <c r="J133" s="7"/>
      <c r="K133" s="7"/>
      <c r="L133" s="7"/>
      <c r="M133" s="7"/>
      <c r="N133" s="7"/>
      <c r="O133" s="7"/>
      <c r="P133" s="7"/>
      <c r="Q133" s="7"/>
      <c r="R133" s="7"/>
      <c r="S133" s="7"/>
      <c r="T133" s="7"/>
      <c r="U133" s="7"/>
    </row>
    <row r="134" spans="1:21" ht="12.75">
      <c r="A134" s="7"/>
      <c r="B134" s="7"/>
      <c r="C134" s="7"/>
      <c r="D134" s="7"/>
      <c r="E134" s="7"/>
      <c r="F134" s="7"/>
      <c r="G134" s="7"/>
      <c r="H134" s="7"/>
      <c r="I134" s="7"/>
      <c r="J134" s="7"/>
      <c r="K134" s="7"/>
      <c r="L134" s="7"/>
      <c r="M134" s="7"/>
      <c r="N134" s="7"/>
      <c r="O134" s="7"/>
      <c r="P134" s="7"/>
      <c r="Q134" s="7"/>
      <c r="R134" s="7"/>
      <c r="S134" s="7"/>
      <c r="T134" s="7"/>
      <c r="U134" s="7"/>
    </row>
    <row r="135" spans="1:21" ht="12.75">
      <c r="A135" s="7"/>
      <c r="B135" s="7"/>
      <c r="C135" s="7"/>
      <c r="D135" s="7"/>
      <c r="E135" s="7"/>
      <c r="F135" s="7"/>
      <c r="G135" s="7"/>
      <c r="H135" s="7"/>
      <c r="I135" s="7"/>
      <c r="J135" s="7"/>
      <c r="K135" s="7"/>
      <c r="L135" s="7"/>
      <c r="M135" s="7"/>
      <c r="N135" s="7"/>
      <c r="O135" s="7"/>
      <c r="P135" s="7"/>
      <c r="Q135" s="7"/>
      <c r="R135" s="7"/>
      <c r="S135" s="7"/>
      <c r="T135" s="7"/>
      <c r="U135" s="7"/>
    </row>
    <row r="136" spans="1:21" ht="12.75">
      <c r="A136" s="7"/>
      <c r="B136" s="7"/>
      <c r="C136" s="7"/>
      <c r="D136" s="7"/>
      <c r="E136" s="7"/>
      <c r="F136" s="7"/>
      <c r="G136" s="7"/>
      <c r="H136" s="7"/>
      <c r="I136" s="7"/>
      <c r="J136" s="7"/>
      <c r="K136" s="7"/>
      <c r="L136" s="7"/>
      <c r="M136" s="7"/>
      <c r="N136" s="7"/>
      <c r="O136" s="7"/>
      <c r="P136" s="7"/>
      <c r="Q136" s="7"/>
      <c r="R136" s="7"/>
      <c r="S136" s="7"/>
      <c r="T136" s="7"/>
      <c r="U136" s="7"/>
    </row>
    <row r="137" spans="1:21" ht="12.75">
      <c r="A137" s="7"/>
      <c r="B137" s="7"/>
      <c r="C137" s="7"/>
      <c r="D137" s="7"/>
      <c r="E137" s="7"/>
      <c r="F137" s="7"/>
      <c r="G137" s="7"/>
      <c r="H137" s="7"/>
      <c r="I137" s="7"/>
      <c r="J137" s="7"/>
      <c r="K137" s="7"/>
      <c r="L137" s="7"/>
      <c r="M137" s="7"/>
      <c r="N137" s="7"/>
      <c r="O137" s="7"/>
      <c r="P137" s="7"/>
      <c r="Q137" s="7"/>
      <c r="R137" s="7"/>
      <c r="S137" s="7"/>
      <c r="T137" s="7"/>
      <c r="U137" s="7"/>
    </row>
    <row r="138" spans="1:21" ht="12.75">
      <c r="A138" s="7"/>
      <c r="B138" s="7"/>
      <c r="C138" s="7"/>
      <c r="D138" s="7"/>
      <c r="E138" s="7"/>
      <c r="F138" s="7"/>
      <c r="G138" s="7"/>
      <c r="H138" s="7"/>
      <c r="I138" s="7"/>
      <c r="J138" s="7"/>
      <c r="K138" s="7"/>
      <c r="L138" s="7"/>
      <c r="M138" s="7"/>
      <c r="N138" s="7"/>
      <c r="O138" s="7"/>
      <c r="P138" s="7"/>
      <c r="Q138" s="7"/>
      <c r="R138" s="7"/>
      <c r="S138" s="7"/>
      <c r="T138" s="7"/>
      <c r="U138" s="7"/>
    </row>
    <row r="139" spans="1:21" ht="12.75">
      <c r="A139" s="7"/>
      <c r="B139" s="7"/>
      <c r="C139" s="7"/>
      <c r="D139" s="7"/>
      <c r="E139" s="7"/>
      <c r="F139" s="7"/>
      <c r="G139" s="7"/>
      <c r="H139" s="7"/>
      <c r="I139" s="7"/>
      <c r="J139" s="7"/>
      <c r="K139" s="7"/>
      <c r="L139" s="7"/>
      <c r="M139" s="7"/>
      <c r="N139" s="7"/>
      <c r="O139" s="7"/>
      <c r="P139" s="7"/>
      <c r="Q139" s="7"/>
      <c r="R139" s="7"/>
      <c r="S139" s="7"/>
      <c r="T139" s="7"/>
      <c r="U139" s="7"/>
    </row>
    <row r="140" spans="1:21" ht="12.75">
      <c r="A140" s="7"/>
      <c r="B140" s="7"/>
      <c r="C140" s="7"/>
      <c r="D140" s="7"/>
      <c r="E140" s="7"/>
      <c r="F140" s="7"/>
      <c r="G140" s="7"/>
      <c r="H140" s="7"/>
      <c r="I140" s="7"/>
      <c r="J140" s="7"/>
      <c r="K140" s="7"/>
      <c r="L140" s="7"/>
      <c r="M140" s="7"/>
      <c r="N140" s="7"/>
      <c r="O140" s="7"/>
      <c r="P140" s="7"/>
      <c r="Q140" s="7"/>
      <c r="R140" s="7"/>
      <c r="S140" s="7"/>
      <c r="T140" s="7"/>
      <c r="U140" s="7"/>
    </row>
    <row r="141" spans="1:21" ht="12.75">
      <c r="A141" s="7"/>
      <c r="B141" s="7"/>
      <c r="C141" s="7"/>
      <c r="D141" s="7"/>
      <c r="E141" s="7"/>
      <c r="F141" s="7"/>
      <c r="G141" s="7"/>
      <c r="H141" s="7"/>
      <c r="I141" s="7"/>
      <c r="J141" s="7"/>
      <c r="K141" s="7"/>
      <c r="L141" s="7"/>
      <c r="M141" s="7"/>
      <c r="N141" s="7"/>
      <c r="O141" s="7"/>
      <c r="P141" s="7"/>
      <c r="Q141" s="7"/>
      <c r="R141" s="7"/>
      <c r="S141" s="7"/>
      <c r="T141" s="7"/>
      <c r="U141" s="7"/>
    </row>
    <row r="142" spans="1:21" ht="12.75">
      <c r="A142" s="7"/>
      <c r="B142" s="7"/>
      <c r="C142" s="7"/>
      <c r="D142" s="7"/>
      <c r="E142" s="7"/>
      <c r="F142" s="7"/>
      <c r="G142" s="7"/>
      <c r="H142" s="7"/>
      <c r="I142" s="7"/>
      <c r="J142" s="7"/>
      <c r="K142" s="7"/>
      <c r="L142" s="7"/>
      <c r="M142" s="7"/>
      <c r="N142" s="7"/>
      <c r="O142" s="7"/>
      <c r="P142" s="7"/>
      <c r="Q142" s="7"/>
      <c r="R142" s="7"/>
      <c r="S142" s="7"/>
      <c r="T142" s="7"/>
      <c r="U142" s="7"/>
    </row>
    <row r="143" spans="1:21" ht="12.75">
      <c r="A143" s="7"/>
      <c r="B143" s="7"/>
      <c r="C143" s="7"/>
      <c r="D143" s="7"/>
      <c r="E143" s="7"/>
      <c r="F143" s="7"/>
      <c r="G143" s="7"/>
      <c r="H143" s="7"/>
      <c r="I143" s="7"/>
      <c r="J143" s="7"/>
      <c r="K143" s="7"/>
      <c r="L143" s="7"/>
      <c r="M143" s="7"/>
      <c r="N143" s="7"/>
      <c r="O143" s="7"/>
      <c r="P143" s="7"/>
      <c r="Q143" s="7"/>
      <c r="R143" s="7"/>
      <c r="S143" s="7"/>
      <c r="T143" s="7"/>
      <c r="U143" s="7"/>
    </row>
    <row r="144" spans="1:21" ht="12.75">
      <c r="A144" s="7"/>
      <c r="B144" s="7"/>
      <c r="C144" s="7"/>
      <c r="D144" s="7"/>
      <c r="E144" s="7"/>
      <c r="F144" s="7"/>
      <c r="G144" s="7"/>
      <c r="H144" s="7"/>
      <c r="I144" s="7"/>
      <c r="J144" s="7"/>
      <c r="K144" s="7"/>
      <c r="L144" s="7"/>
      <c r="M144" s="7"/>
      <c r="N144" s="7"/>
      <c r="O144" s="7"/>
      <c r="P144" s="7"/>
      <c r="Q144" s="7"/>
      <c r="R144" s="7"/>
      <c r="S144" s="7"/>
      <c r="T144" s="7"/>
      <c r="U144" s="7"/>
    </row>
    <row r="145" spans="1:21" ht="12.75">
      <c r="A145" s="7"/>
      <c r="B145" s="7"/>
      <c r="C145" s="7"/>
      <c r="D145" s="7"/>
      <c r="E145" s="7"/>
      <c r="F145" s="7"/>
      <c r="G145" s="7"/>
      <c r="H145" s="7"/>
      <c r="I145" s="7"/>
      <c r="J145" s="7"/>
      <c r="K145" s="7"/>
      <c r="L145" s="7"/>
      <c r="M145" s="7"/>
      <c r="N145" s="7"/>
      <c r="O145" s="7"/>
      <c r="P145" s="7"/>
      <c r="Q145" s="7"/>
      <c r="R145" s="7"/>
      <c r="S145" s="7"/>
      <c r="T145" s="7"/>
      <c r="U145" s="7"/>
    </row>
    <row r="146" spans="1:21" ht="12.75">
      <c r="A146" s="7"/>
      <c r="B146" s="7"/>
      <c r="C146" s="7"/>
      <c r="D146" s="7"/>
      <c r="E146" s="7"/>
      <c r="F146" s="7"/>
      <c r="G146" s="7"/>
      <c r="H146" s="7"/>
      <c r="I146" s="7"/>
      <c r="J146" s="7"/>
      <c r="K146" s="7"/>
      <c r="L146" s="7"/>
      <c r="M146" s="7"/>
      <c r="N146" s="7"/>
      <c r="O146" s="7"/>
      <c r="P146" s="7"/>
      <c r="Q146" s="7"/>
      <c r="R146" s="7"/>
      <c r="S146" s="7"/>
      <c r="T146" s="7"/>
      <c r="U146" s="7"/>
    </row>
    <row r="147" spans="1:21" ht="12.75">
      <c r="A147" s="7"/>
      <c r="B147" s="7"/>
      <c r="C147" s="7"/>
      <c r="D147" s="7"/>
      <c r="E147" s="7"/>
      <c r="F147" s="7"/>
      <c r="G147" s="7"/>
      <c r="H147" s="7"/>
      <c r="I147" s="7"/>
      <c r="J147" s="7"/>
      <c r="K147" s="7"/>
      <c r="L147" s="7"/>
      <c r="M147" s="7"/>
      <c r="N147" s="7"/>
      <c r="O147" s="7"/>
      <c r="P147" s="7"/>
      <c r="Q147" s="7"/>
      <c r="R147" s="7"/>
      <c r="S147" s="7"/>
      <c r="T147" s="7"/>
      <c r="U147" s="7"/>
    </row>
    <row r="148" spans="1:21" ht="12.75">
      <c r="A148" s="7"/>
      <c r="B148" s="7"/>
      <c r="C148" s="7"/>
      <c r="D148" s="7"/>
      <c r="E148" s="7"/>
      <c r="F148" s="7"/>
      <c r="G148" s="7"/>
      <c r="H148" s="7"/>
      <c r="I148" s="7"/>
      <c r="J148" s="7"/>
      <c r="K148" s="7"/>
      <c r="L148" s="7"/>
      <c r="M148" s="7"/>
      <c r="N148" s="7"/>
      <c r="O148" s="7"/>
      <c r="P148" s="7"/>
      <c r="Q148" s="7"/>
      <c r="R148" s="7"/>
      <c r="S148" s="7"/>
      <c r="T148" s="7"/>
      <c r="U148" s="7"/>
    </row>
    <row r="149" spans="1:21" ht="12.75">
      <c r="A149" s="7"/>
      <c r="B149" s="7"/>
      <c r="C149" s="7"/>
      <c r="D149" s="7"/>
      <c r="E149" s="7"/>
      <c r="F149" s="7"/>
      <c r="G149" s="7"/>
      <c r="H149" s="7"/>
      <c r="I149" s="7"/>
      <c r="J149" s="7"/>
      <c r="K149" s="7"/>
      <c r="L149" s="7"/>
      <c r="M149" s="7"/>
      <c r="N149" s="7"/>
      <c r="O149" s="7"/>
      <c r="P149" s="7"/>
      <c r="Q149" s="7"/>
      <c r="R149" s="7"/>
      <c r="S149" s="7"/>
      <c r="T149" s="7"/>
      <c r="U149" s="7"/>
    </row>
    <row r="150" spans="1:21" ht="12.75">
      <c r="A150" s="7"/>
      <c r="B150" s="7"/>
      <c r="C150" s="7"/>
      <c r="D150" s="7"/>
      <c r="E150" s="7"/>
      <c r="F150" s="7"/>
      <c r="G150" s="7"/>
      <c r="H150" s="7"/>
      <c r="I150" s="7"/>
      <c r="J150" s="7"/>
      <c r="K150" s="7"/>
      <c r="L150" s="7"/>
      <c r="M150" s="7"/>
      <c r="N150" s="7"/>
      <c r="O150" s="7"/>
      <c r="P150" s="7"/>
      <c r="Q150" s="7"/>
      <c r="R150" s="7"/>
      <c r="S150" s="7"/>
      <c r="T150" s="7"/>
      <c r="U150" s="7"/>
    </row>
    <row r="151" spans="1:21" ht="12.75">
      <c r="A151" s="7"/>
      <c r="B151" s="7"/>
      <c r="C151" s="7"/>
      <c r="D151" s="7"/>
      <c r="E151" s="7"/>
      <c r="F151" s="7"/>
      <c r="G151" s="7"/>
      <c r="H151" s="7"/>
      <c r="I151" s="7"/>
      <c r="J151" s="7"/>
      <c r="K151" s="7"/>
      <c r="L151" s="7"/>
      <c r="M151" s="7"/>
      <c r="N151" s="7"/>
      <c r="O151" s="7"/>
      <c r="P151" s="7"/>
      <c r="Q151" s="7"/>
      <c r="R151" s="7"/>
      <c r="S151" s="7"/>
      <c r="T151" s="7"/>
      <c r="U151" s="7"/>
    </row>
    <row r="152" spans="1:21" ht="12.75">
      <c r="A152" s="7"/>
      <c r="B152" s="7"/>
      <c r="C152" s="7"/>
      <c r="D152" s="7"/>
      <c r="E152" s="7"/>
      <c r="F152" s="7"/>
      <c r="G152" s="7"/>
      <c r="H152" s="7"/>
      <c r="I152" s="7"/>
      <c r="J152" s="7"/>
      <c r="K152" s="7"/>
      <c r="L152" s="7"/>
      <c r="M152" s="7"/>
      <c r="N152" s="7"/>
      <c r="O152" s="7"/>
      <c r="P152" s="7"/>
      <c r="Q152" s="7"/>
      <c r="R152" s="7"/>
      <c r="S152" s="7"/>
      <c r="T152" s="7"/>
      <c r="U152" s="7"/>
    </row>
    <row r="153" spans="1:21" ht="12.75">
      <c r="A153" s="7"/>
      <c r="B153" s="7"/>
      <c r="C153" s="7"/>
      <c r="D153" s="7"/>
      <c r="E153" s="7"/>
      <c r="F153" s="7"/>
      <c r="G153" s="7"/>
      <c r="H153" s="7"/>
      <c r="I153" s="7"/>
      <c r="J153" s="7"/>
      <c r="K153" s="7"/>
      <c r="L153" s="7"/>
      <c r="M153" s="7"/>
      <c r="N153" s="7"/>
      <c r="O153" s="7"/>
      <c r="P153" s="7"/>
      <c r="Q153" s="7"/>
      <c r="R153" s="7"/>
      <c r="S153" s="7"/>
      <c r="T153" s="7"/>
      <c r="U153" s="7"/>
    </row>
    <row r="154" spans="1:21" ht="12.75">
      <c r="A154" s="7"/>
      <c r="B154" s="7"/>
      <c r="C154" s="7"/>
      <c r="D154" s="7"/>
      <c r="E154" s="7"/>
      <c r="F154" s="7"/>
      <c r="G154" s="7"/>
      <c r="H154" s="7"/>
      <c r="I154" s="7"/>
      <c r="J154" s="7"/>
      <c r="K154" s="7"/>
      <c r="L154" s="7"/>
      <c r="M154" s="7"/>
      <c r="N154" s="7"/>
      <c r="O154" s="7"/>
      <c r="P154" s="7"/>
      <c r="Q154" s="7"/>
      <c r="R154" s="7"/>
      <c r="S154" s="7"/>
      <c r="T154" s="7"/>
      <c r="U154" s="7"/>
    </row>
    <row r="155" spans="1:21" ht="12.75">
      <c r="A155" s="7"/>
      <c r="B155" s="7"/>
      <c r="C155" s="7"/>
      <c r="D155" s="7"/>
      <c r="E155" s="7"/>
      <c r="F155" s="7"/>
      <c r="G155" s="7"/>
      <c r="H155" s="7"/>
      <c r="I155" s="7"/>
      <c r="J155" s="7"/>
      <c r="K155" s="7"/>
      <c r="L155" s="7"/>
      <c r="M155" s="7"/>
      <c r="N155" s="7"/>
      <c r="O155" s="7"/>
      <c r="P155" s="7"/>
      <c r="Q155" s="7"/>
      <c r="R155" s="7"/>
      <c r="S155" s="7"/>
      <c r="T155" s="7"/>
      <c r="U155" s="7"/>
    </row>
    <row r="156" spans="1:21" ht="12.75">
      <c r="A156" s="7"/>
      <c r="B156" s="7"/>
      <c r="C156" s="7"/>
      <c r="D156" s="7"/>
      <c r="E156" s="7"/>
      <c r="F156" s="7"/>
      <c r="G156" s="7"/>
      <c r="H156" s="7"/>
      <c r="I156" s="7"/>
      <c r="J156" s="7"/>
      <c r="K156" s="7"/>
      <c r="L156" s="7"/>
      <c r="M156" s="7"/>
      <c r="N156" s="7"/>
      <c r="O156" s="7"/>
      <c r="P156" s="7"/>
      <c r="Q156" s="7"/>
      <c r="R156" s="7"/>
      <c r="S156" s="7"/>
      <c r="T156" s="7"/>
      <c r="U156" s="7"/>
    </row>
    <row r="157" spans="1:21" ht="12.75">
      <c r="A157" s="7"/>
      <c r="B157" s="7"/>
      <c r="C157" s="7"/>
      <c r="D157" s="7"/>
      <c r="E157" s="7"/>
      <c r="F157" s="7"/>
      <c r="G157" s="7"/>
      <c r="H157" s="7"/>
      <c r="I157" s="7"/>
      <c r="J157" s="7"/>
      <c r="K157" s="7"/>
      <c r="L157" s="7"/>
      <c r="M157" s="7"/>
      <c r="N157" s="7"/>
      <c r="O157" s="7"/>
      <c r="P157" s="7"/>
      <c r="Q157" s="7"/>
      <c r="R157" s="7"/>
      <c r="S157" s="7"/>
      <c r="T157" s="7"/>
      <c r="U157" s="7"/>
    </row>
    <row r="158" spans="1:21" ht="12.75">
      <c r="A158" s="7"/>
      <c r="B158" s="7"/>
      <c r="C158" s="7"/>
      <c r="D158" s="7"/>
      <c r="E158" s="7"/>
      <c r="F158" s="7"/>
      <c r="G158" s="7"/>
      <c r="H158" s="7"/>
      <c r="I158" s="7"/>
      <c r="J158" s="7"/>
      <c r="K158" s="7"/>
      <c r="L158" s="7"/>
      <c r="M158" s="7"/>
      <c r="N158" s="7"/>
      <c r="O158" s="7"/>
      <c r="P158" s="7"/>
      <c r="Q158" s="7"/>
      <c r="R158" s="7"/>
      <c r="S158" s="7"/>
      <c r="T158" s="7"/>
      <c r="U158" s="7"/>
    </row>
    <row r="159" spans="1:21" ht="12.75">
      <c r="A159" s="7"/>
      <c r="B159" s="7"/>
      <c r="C159" s="7"/>
      <c r="D159" s="7"/>
      <c r="E159" s="7"/>
      <c r="F159" s="7"/>
      <c r="G159" s="7"/>
      <c r="H159" s="7"/>
      <c r="I159" s="7"/>
      <c r="J159" s="7"/>
      <c r="K159" s="7"/>
      <c r="L159" s="7"/>
      <c r="M159" s="7"/>
      <c r="N159" s="7"/>
      <c r="O159" s="7"/>
      <c r="P159" s="7"/>
      <c r="Q159" s="7"/>
      <c r="R159" s="7"/>
      <c r="S159" s="7"/>
      <c r="T159" s="7"/>
      <c r="U159" s="7"/>
    </row>
    <row r="160" spans="1:21" ht="12.75">
      <c r="A160" s="7"/>
      <c r="B160" s="7"/>
      <c r="C160" s="7"/>
      <c r="D160" s="7"/>
      <c r="E160" s="7"/>
      <c r="F160" s="7"/>
      <c r="G160" s="7"/>
      <c r="H160" s="7"/>
      <c r="I160" s="7"/>
      <c r="J160" s="7"/>
      <c r="K160" s="7"/>
      <c r="L160" s="7"/>
      <c r="M160" s="7"/>
      <c r="N160" s="7"/>
      <c r="O160" s="7"/>
      <c r="P160" s="7"/>
      <c r="Q160" s="7"/>
      <c r="R160" s="7"/>
      <c r="S160" s="7"/>
      <c r="T160" s="7"/>
      <c r="U160" s="7"/>
    </row>
    <row r="161" spans="1:21" ht="12.75">
      <c r="A161" s="7"/>
      <c r="B161" s="7"/>
      <c r="C161" s="7"/>
      <c r="D161" s="7"/>
      <c r="E161" s="7"/>
      <c r="F161" s="7"/>
      <c r="G161" s="7"/>
      <c r="H161" s="7"/>
      <c r="I161" s="7"/>
      <c r="J161" s="7"/>
      <c r="K161" s="7"/>
      <c r="L161" s="7"/>
      <c r="M161" s="7"/>
      <c r="N161" s="7"/>
      <c r="O161" s="7"/>
      <c r="P161" s="7"/>
      <c r="Q161" s="7"/>
      <c r="R161" s="7"/>
      <c r="S161" s="7"/>
      <c r="T161" s="7"/>
      <c r="U161" s="7"/>
    </row>
    <row r="162" spans="1:21" ht="12.75">
      <c r="A162" s="7"/>
      <c r="B162" s="7"/>
      <c r="C162" s="7"/>
      <c r="D162" s="7"/>
      <c r="E162" s="7"/>
      <c r="F162" s="7"/>
      <c r="G162" s="7"/>
      <c r="H162" s="7"/>
      <c r="I162" s="7"/>
      <c r="J162" s="7"/>
      <c r="K162" s="7"/>
      <c r="L162" s="7"/>
      <c r="M162" s="7"/>
      <c r="N162" s="7"/>
      <c r="O162" s="7"/>
      <c r="P162" s="7"/>
      <c r="Q162" s="7"/>
      <c r="R162" s="7"/>
      <c r="S162" s="7"/>
      <c r="T162" s="7"/>
      <c r="U162" s="7"/>
    </row>
    <row r="163" spans="1:21" ht="12.75">
      <c r="A163" s="7"/>
      <c r="B163" s="7"/>
      <c r="C163" s="7"/>
      <c r="D163" s="7"/>
      <c r="E163" s="7"/>
      <c r="F163" s="7"/>
      <c r="G163" s="7"/>
      <c r="H163" s="7"/>
      <c r="I163" s="7"/>
      <c r="J163" s="7"/>
      <c r="K163" s="7"/>
      <c r="L163" s="7"/>
      <c r="M163" s="7"/>
      <c r="N163" s="7"/>
      <c r="O163" s="7"/>
      <c r="P163" s="7"/>
      <c r="Q163" s="7"/>
      <c r="R163" s="7"/>
      <c r="S163" s="7"/>
      <c r="T163" s="7"/>
      <c r="U163" s="7"/>
    </row>
  </sheetData>
  <sheetProtection/>
  <mergeCells count="5">
    <mergeCell ref="B16:O16"/>
    <mergeCell ref="B8:O8"/>
    <mergeCell ref="B10:O10"/>
    <mergeCell ref="B12:O12"/>
    <mergeCell ref="B14:O14"/>
  </mergeCells>
  <printOptions/>
  <pageMargins left="0.75" right="0.75" top="1" bottom="1" header="0.5118055555555556" footer="0.5118055555555556"/>
  <pageSetup fitToHeight="7" fitToWidth="1" horizontalDpi="300" verticalDpi="3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AA141"/>
  <sheetViews>
    <sheetView zoomScalePageLayoutView="0" workbookViewId="0" topLeftCell="A2">
      <selection activeCell="A4" sqref="A4"/>
    </sheetView>
  </sheetViews>
  <sheetFormatPr defaultColWidth="9.140625" defaultRowHeight="12.75"/>
  <cols>
    <col min="1" max="1" width="9.140625" style="13" customWidth="1"/>
    <col min="2" max="2" width="86.140625" style="13" customWidth="1"/>
    <col min="3" max="19" width="9.140625" style="13" hidden="1" customWidth="1"/>
    <col min="20" max="20" width="29.140625" style="14" customWidth="1"/>
    <col min="21" max="21" width="9.140625" style="15" customWidth="1"/>
  </cols>
  <sheetData>
    <row r="1" spans="1:27" ht="23.25" customHeight="1">
      <c r="A1" s="16"/>
      <c r="B1" s="17" t="s">
        <v>311</v>
      </c>
      <c r="C1" s="18"/>
      <c r="D1" s="18"/>
      <c r="E1" s="16"/>
      <c r="F1" s="16"/>
      <c r="G1" s="16"/>
      <c r="H1" s="16"/>
      <c r="I1" s="16"/>
      <c r="J1" s="16"/>
      <c r="K1" s="16"/>
      <c r="L1" s="16"/>
      <c r="M1" s="16"/>
      <c r="N1" s="16"/>
      <c r="O1" s="16"/>
      <c r="P1" s="16"/>
      <c r="Q1" s="16"/>
      <c r="R1" s="16"/>
      <c r="S1" s="16"/>
      <c r="T1" s="19"/>
      <c r="U1" s="20"/>
      <c r="V1" s="21"/>
      <c r="W1" s="21"/>
      <c r="X1" s="21"/>
      <c r="Y1" s="21"/>
      <c r="Z1" s="21"/>
      <c r="AA1" s="21"/>
    </row>
    <row r="2" spans="1:27" ht="21.75" customHeight="1">
      <c r="A2" s="22"/>
      <c r="B2" s="23" t="s">
        <v>312</v>
      </c>
      <c r="C2" s="24"/>
      <c r="D2" s="24"/>
      <c r="E2" s="24"/>
      <c r="F2" s="22"/>
      <c r="G2" s="22"/>
      <c r="H2" s="22"/>
      <c r="I2" s="22"/>
      <c r="J2" s="22"/>
      <c r="K2" s="22"/>
      <c r="L2" s="22"/>
      <c r="M2" s="22"/>
      <c r="N2" s="22"/>
      <c r="O2" s="22"/>
      <c r="P2" s="22"/>
      <c r="Q2" s="22"/>
      <c r="R2" s="22"/>
      <c r="S2" s="22"/>
      <c r="T2" s="25"/>
      <c r="U2" s="26"/>
      <c r="V2" s="27"/>
      <c r="W2" s="27"/>
      <c r="X2" s="27"/>
      <c r="Y2" s="27"/>
      <c r="Z2" s="27"/>
      <c r="AA2" s="27"/>
    </row>
    <row r="3" spans="1:27" ht="6.75" customHeight="1">
      <c r="A3" s="22"/>
      <c r="B3" s="24"/>
      <c r="C3" s="24"/>
      <c r="D3" s="24"/>
      <c r="E3" s="24"/>
      <c r="F3" s="22"/>
      <c r="G3" s="22"/>
      <c r="H3" s="22"/>
      <c r="I3" s="22"/>
      <c r="J3" s="22"/>
      <c r="K3" s="22"/>
      <c r="L3" s="22"/>
      <c r="M3" s="22"/>
      <c r="N3" s="22"/>
      <c r="O3" s="22"/>
      <c r="P3" s="22"/>
      <c r="Q3" s="22"/>
      <c r="R3" s="22"/>
      <c r="S3" s="22"/>
      <c r="T3" s="25"/>
      <c r="U3" s="26"/>
      <c r="V3" s="27"/>
      <c r="W3" s="27"/>
      <c r="X3" s="27"/>
      <c r="Y3" s="27"/>
      <c r="Z3" s="27"/>
      <c r="AA3" s="27"/>
    </row>
    <row r="4" spans="1:27" ht="21" customHeight="1">
      <c r="A4" s="22"/>
      <c r="B4" s="326" t="s">
        <v>374</v>
      </c>
      <c r="C4" s="28"/>
      <c r="D4" s="28"/>
      <c r="E4" s="28"/>
      <c r="F4" s="28"/>
      <c r="G4" s="28"/>
      <c r="H4" s="28"/>
      <c r="I4" s="28"/>
      <c r="J4" s="28"/>
      <c r="K4" s="28"/>
      <c r="L4" s="28"/>
      <c r="M4" s="28"/>
      <c r="N4" s="28"/>
      <c r="O4" s="28"/>
      <c r="P4" s="28"/>
      <c r="Q4" s="28"/>
      <c r="R4" s="28"/>
      <c r="S4" s="28"/>
      <c r="T4" s="29"/>
      <c r="U4" s="30"/>
      <c r="V4" s="27"/>
      <c r="W4" s="27"/>
      <c r="X4" s="27"/>
      <c r="Y4" s="27"/>
      <c r="Z4" s="27"/>
      <c r="AA4" s="27"/>
    </row>
    <row r="5" spans="1:27" s="38" customFormat="1" ht="21" customHeight="1">
      <c r="A5" s="31"/>
      <c r="B5" s="32" t="s">
        <v>313</v>
      </c>
      <c r="C5" s="33"/>
      <c r="D5" s="33"/>
      <c r="E5" s="33"/>
      <c r="F5" s="33"/>
      <c r="G5" s="33"/>
      <c r="H5" s="33"/>
      <c r="I5" s="33"/>
      <c r="J5" s="33"/>
      <c r="K5" s="33"/>
      <c r="L5" s="33"/>
      <c r="M5" s="33"/>
      <c r="N5" s="33"/>
      <c r="O5" s="33"/>
      <c r="P5" s="33"/>
      <c r="Q5" s="33"/>
      <c r="R5" s="33"/>
      <c r="S5" s="33"/>
      <c r="T5" s="34"/>
      <c r="U5" s="35"/>
      <c r="V5" s="36"/>
      <c r="W5" s="36"/>
      <c r="X5" s="36"/>
      <c r="Y5" s="36"/>
      <c r="Z5" s="36"/>
      <c r="AA5" s="37"/>
    </row>
    <row r="6" spans="1:27" s="38" customFormat="1" ht="21" customHeight="1">
      <c r="A6" s="31"/>
      <c r="B6" s="32" t="s">
        <v>314</v>
      </c>
      <c r="C6" s="33"/>
      <c r="D6" s="33"/>
      <c r="E6" s="33"/>
      <c r="F6" s="33"/>
      <c r="G6" s="33"/>
      <c r="H6" s="33"/>
      <c r="I6" s="33"/>
      <c r="J6" s="33"/>
      <c r="K6" s="33"/>
      <c r="L6" s="33"/>
      <c r="M6" s="33"/>
      <c r="N6" s="33"/>
      <c r="O6" s="33"/>
      <c r="P6" s="33"/>
      <c r="Q6" s="33"/>
      <c r="R6" s="33"/>
      <c r="S6" s="33"/>
      <c r="T6" s="34"/>
      <c r="U6" s="35"/>
      <c r="V6" s="36"/>
      <c r="W6" s="36"/>
      <c r="X6" s="36"/>
      <c r="Y6" s="36"/>
      <c r="Z6" s="36"/>
      <c r="AA6" s="37"/>
    </row>
    <row r="7" spans="1:27" s="38" customFormat="1" ht="21" customHeight="1" hidden="1">
      <c r="A7" s="31"/>
      <c r="B7" s="32" t="s">
        <v>315</v>
      </c>
      <c r="C7" s="33"/>
      <c r="D7" s="39">
        <v>0</v>
      </c>
      <c r="E7" s="33"/>
      <c r="F7" s="33"/>
      <c r="G7" s="33"/>
      <c r="H7" s="33"/>
      <c r="I7" s="33"/>
      <c r="J7" s="33"/>
      <c r="K7" s="33"/>
      <c r="L7" s="33"/>
      <c r="M7" s="33"/>
      <c r="N7" s="33"/>
      <c r="O7" s="33"/>
      <c r="P7" s="33"/>
      <c r="Q7" s="33"/>
      <c r="R7" s="33"/>
      <c r="S7" s="33"/>
      <c r="T7" s="40">
        <v>1</v>
      </c>
      <c r="U7" s="35"/>
      <c r="V7" s="36"/>
      <c r="W7" s="36"/>
      <c r="X7" s="36"/>
      <c r="Y7" s="36"/>
      <c r="Z7" s="36"/>
      <c r="AA7" s="37"/>
    </row>
    <row r="8" spans="1:27" s="38" customFormat="1" ht="34.5" customHeight="1">
      <c r="A8" s="31"/>
      <c r="B8" s="41" t="s">
        <v>316</v>
      </c>
      <c r="C8" s="42"/>
      <c r="D8" s="43">
        <v>1</v>
      </c>
      <c r="E8" s="42"/>
      <c r="F8" s="42"/>
      <c r="G8" s="42"/>
      <c r="H8" s="42"/>
      <c r="I8" s="42"/>
      <c r="J8" s="42"/>
      <c r="K8" s="42"/>
      <c r="L8" s="42"/>
      <c r="M8" s="42"/>
      <c r="N8" s="42"/>
      <c r="O8" s="42"/>
      <c r="P8" s="42"/>
      <c r="Q8" s="42"/>
      <c r="R8" s="42"/>
      <c r="S8" s="42"/>
      <c r="T8" s="44"/>
      <c r="U8" s="45"/>
      <c r="V8" s="36"/>
      <c r="W8" s="36"/>
      <c r="X8" s="36"/>
      <c r="Y8" s="36"/>
      <c r="Z8" s="36"/>
      <c r="AA8" s="37"/>
    </row>
    <row r="9" spans="1:27" s="38" customFormat="1" ht="12.75" customHeight="1">
      <c r="A9" s="31"/>
      <c r="B9" s="46"/>
      <c r="C9" s="47"/>
      <c r="D9" s="48">
        <v>2</v>
      </c>
      <c r="E9" s="49"/>
      <c r="F9" s="31"/>
      <c r="G9" s="31"/>
      <c r="H9" s="31"/>
      <c r="I9" s="31"/>
      <c r="J9" s="31"/>
      <c r="K9" s="31"/>
      <c r="L9" s="31"/>
      <c r="M9" s="31"/>
      <c r="N9" s="31"/>
      <c r="O9" s="31"/>
      <c r="P9" s="31"/>
      <c r="Q9" s="31"/>
      <c r="R9" s="31"/>
      <c r="S9" s="31"/>
      <c r="T9" s="50"/>
      <c r="U9" s="51"/>
      <c r="V9" s="36"/>
      <c r="W9" s="36"/>
      <c r="X9" s="36"/>
      <c r="Y9" s="36"/>
      <c r="Z9" s="36"/>
      <c r="AA9" s="37"/>
    </row>
    <row r="10" spans="1:27" s="61" customFormat="1" ht="21" customHeight="1">
      <c r="A10" s="52"/>
      <c r="B10" s="53" t="s">
        <v>389</v>
      </c>
      <c r="C10" s="54"/>
      <c r="D10" s="55">
        <v>3</v>
      </c>
      <c r="E10" s="56"/>
      <c r="F10" s="56"/>
      <c r="G10" s="56"/>
      <c r="H10" s="56"/>
      <c r="I10" s="56"/>
      <c r="J10" s="57" t="s">
        <v>365</v>
      </c>
      <c r="K10" s="56"/>
      <c r="L10" s="56"/>
      <c r="M10" s="56"/>
      <c r="N10" s="56"/>
      <c r="O10" s="56"/>
      <c r="P10" s="56"/>
      <c r="Q10" s="56"/>
      <c r="R10" s="56"/>
      <c r="S10" s="56"/>
      <c r="T10" s="58"/>
      <c r="U10" s="59"/>
      <c r="V10" s="52"/>
      <c r="W10" s="52"/>
      <c r="X10" s="52"/>
      <c r="Y10" s="52"/>
      <c r="Z10" s="52"/>
      <c r="AA10" s="60"/>
    </row>
    <row r="11" spans="1:27" s="67" customFormat="1" ht="21.75" customHeight="1">
      <c r="A11" s="52"/>
      <c r="B11" s="62" t="s">
        <v>317</v>
      </c>
      <c r="C11" s="63"/>
      <c r="D11" s="64">
        <v>4</v>
      </c>
      <c r="E11" s="63"/>
      <c r="F11" s="63"/>
      <c r="G11" s="63"/>
      <c r="H11" s="63"/>
      <c r="I11" s="63"/>
      <c r="J11" s="64" t="s">
        <v>21</v>
      </c>
      <c r="K11" s="63"/>
      <c r="L11" s="63"/>
      <c r="M11" s="63"/>
      <c r="N11" s="63"/>
      <c r="O11" s="63"/>
      <c r="P11" s="63"/>
      <c r="Q11" s="63"/>
      <c r="R11" s="63"/>
      <c r="S11" s="63"/>
      <c r="T11" s="65">
        <v>1</v>
      </c>
      <c r="U11" s="66"/>
      <c r="V11" s="52"/>
      <c r="W11" s="52"/>
      <c r="X11" s="52"/>
      <c r="Y11" s="52"/>
      <c r="Z11" s="52"/>
      <c r="AA11" s="60"/>
    </row>
    <row r="12" spans="1:27" s="67" customFormat="1" ht="21" customHeight="1">
      <c r="A12" s="52"/>
      <c r="B12" s="62" t="s">
        <v>318</v>
      </c>
      <c r="C12" s="63"/>
      <c r="D12" s="63"/>
      <c r="E12" s="63"/>
      <c r="F12" s="63"/>
      <c r="G12" s="63"/>
      <c r="H12" s="63"/>
      <c r="I12" s="63"/>
      <c r="J12" s="68" t="s">
        <v>23</v>
      </c>
      <c r="K12" s="63"/>
      <c r="L12" s="63"/>
      <c r="M12" s="63"/>
      <c r="N12" s="63"/>
      <c r="O12" s="63"/>
      <c r="P12" s="63"/>
      <c r="Q12" s="63"/>
      <c r="R12" s="63"/>
      <c r="S12" s="63"/>
      <c r="T12" s="69" t="s">
        <v>24</v>
      </c>
      <c r="U12" s="66"/>
      <c r="V12" s="52"/>
      <c r="W12" s="52"/>
      <c r="X12" s="52"/>
      <c r="Y12" s="52"/>
      <c r="Z12" s="52"/>
      <c r="AA12" s="60"/>
    </row>
    <row r="13" spans="1:27" s="67" customFormat="1" ht="21" customHeight="1">
      <c r="A13" s="52"/>
      <c r="B13" s="62" t="s">
        <v>319</v>
      </c>
      <c r="C13" s="63"/>
      <c r="D13" s="63"/>
      <c r="E13" s="63"/>
      <c r="F13" s="70" t="s">
        <v>362</v>
      </c>
      <c r="G13" s="70">
        <v>1</v>
      </c>
      <c r="H13" s="63"/>
      <c r="I13" s="63"/>
      <c r="J13" s="63"/>
      <c r="K13" s="63"/>
      <c r="L13" s="63"/>
      <c r="M13" s="63"/>
      <c r="N13" s="63"/>
      <c r="O13" s="63"/>
      <c r="P13" s="63"/>
      <c r="Q13" s="63"/>
      <c r="R13" s="63"/>
      <c r="S13" s="63"/>
      <c r="T13" s="327">
        <v>-15</v>
      </c>
      <c r="U13" s="66"/>
      <c r="V13" s="52"/>
      <c r="W13" s="52"/>
      <c r="X13" s="52"/>
      <c r="Y13" s="52"/>
      <c r="Z13" s="52"/>
      <c r="AA13" s="60"/>
    </row>
    <row r="14" spans="1:27" s="67" customFormat="1" ht="21" customHeight="1">
      <c r="A14" s="52"/>
      <c r="B14" s="72" t="s">
        <v>346</v>
      </c>
      <c r="C14" s="73"/>
      <c r="D14" s="63"/>
      <c r="E14" s="63"/>
      <c r="F14" s="74" t="s">
        <v>24</v>
      </c>
      <c r="G14" s="70"/>
      <c r="H14" s="75" t="s">
        <v>363</v>
      </c>
      <c r="I14" s="75"/>
      <c r="J14" s="63"/>
      <c r="K14" s="63"/>
      <c r="L14" s="63"/>
      <c r="M14" s="63"/>
      <c r="N14" s="63"/>
      <c r="O14" s="63"/>
      <c r="P14" s="63"/>
      <c r="Q14" s="63"/>
      <c r="R14" s="63"/>
      <c r="S14" s="63"/>
      <c r="T14" s="76" t="s">
        <v>21</v>
      </c>
      <c r="U14" s="66"/>
      <c r="V14" s="52"/>
      <c r="W14" s="52"/>
      <c r="X14" s="52"/>
      <c r="Y14" s="52"/>
      <c r="Z14" s="52"/>
      <c r="AA14" s="60"/>
    </row>
    <row r="15" spans="1:27" s="67" customFormat="1" ht="21" customHeight="1">
      <c r="A15" s="52"/>
      <c r="B15" s="72" t="s">
        <v>337</v>
      </c>
      <c r="C15" s="77"/>
      <c r="D15" s="63"/>
      <c r="E15" s="63"/>
      <c r="F15" s="74" t="s">
        <v>30</v>
      </c>
      <c r="G15" s="70"/>
      <c r="H15" s="64" t="s">
        <v>21</v>
      </c>
      <c r="I15" s="64"/>
      <c r="J15" s="63"/>
      <c r="K15" s="63"/>
      <c r="L15" s="63"/>
      <c r="M15" s="63"/>
      <c r="N15" s="63"/>
      <c r="O15" s="63"/>
      <c r="P15" s="63"/>
      <c r="Q15" s="63"/>
      <c r="R15" s="63"/>
      <c r="S15" s="63"/>
      <c r="T15" s="78">
        <v>30</v>
      </c>
      <c r="U15" s="66"/>
      <c r="V15" s="52"/>
      <c r="W15" s="52"/>
      <c r="X15" s="52"/>
      <c r="Y15" s="52"/>
      <c r="Z15" s="52"/>
      <c r="AA15" s="60"/>
    </row>
    <row r="16" spans="1:27" s="67" customFormat="1" ht="12.75" customHeight="1" hidden="1">
      <c r="A16" s="52"/>
      <c r="B16" s="72" t="s">
        <v>31</v>
      </c>
      <c r="C16" s="77"/>
      <c r="D16" s="63"/>
      <c r="E16" s="63"/>
      <c r="F16" s="74" t="s">
        <v>32</v>
      </c>
      <c r="G16" s="70"/>
      <c r="H16" s="64" t="s">
        <v>23</v>
      </c>
      <c r="I16" s="64"/>
      <c r="J16" s="63"/>
      <c r="K16" s="63"/>
      <c r="L16" s="63"/>
      <c r="M16" s="63"/>
      <c r="N16" s="63"/>
      <c r="O16" s="63"/>
      <c r="P16" s="63"/>
      <c r="Q16" s="63"/>
      <c r="R16" s="70" t="s">
        <v>368</v>
      </c>
      <c r="S16" s="74"/>
      <c r="T16" s="78"/>
      <c r="U16" s="66"/>
      <c r="V16" s="52"/>
      <c r="W16" s="52"/>
      <c r="X16" s="52"/>
      <c r="Y16" s="52"/>
      <c r="Z16" s="52"/>
      <c r="AA16" s="60"/>
    </row>
    <row r="17" spans="1:27" s="67" customFormat="1" ht="21" customHeight="1">
      <c r="A17" s="52"/>
      <c r="B17" s="79" t="s">
        <v>338</v>
      </c>
      <c r="C17" s="80"/>
      <c r="D17" s="63"/>
      <c r="E17" s="63"/>
      <c r="F17" s="74" t="s">
        <v>35</v>
      </c>
      <c r="G17" s="70"/>
      <c r="H17" s="74" t="s">
        <v>36</v>
      </c>
      <c r="I17" s="64"/>
      <c r="J17" s="70" t="s">
        <v>361</v>
      </c>
      <c r="K17" s="70">
        <v>1</v>
      </c>
      <c r="L17" s="63"/>
      <c r="M17" s="63"/>
      <c r="N17" s="63"/>
      <c r="O17" s="63"/>
      <c r="P17" s="63"/>
      <c r="Q17" s="63"/>
      <c r="R17" s="74" t="s">
        <v>21</v>
      </c>
      <c r="S17" s="74"/>
      <c r="T17" s="69" t="s">
        <v>38</v>
      </c>
      <c r="U17" s="66"/>
      <c r="V17" s="52"/>
      <c r="W17" s="52"/>
      <c r="X17" s="52"/>
      <c r="Y17" s="52"/>
      <c r="Z17" s="52"/>
      <c r="AA17" s="60"/>
    </row>
    <row r="18" spans="1:27" s="67" customFormat="1" ht="12.75" customHeight="1" hidden="1">
      <c r="A18" s="52"/>
      <c r="B18" s="62" t="s">
        <v>39</v>
      </c>
      <c r="C18" s="63"/>
      <c r="D18" s="63"/>
      <c r="E18" s="63"/>
      <c r="F18" s="74" t="s">
        <v>40</v>
      </c>
      <c r="G18" s="70"/>
      <c r="H18" s="74" t="s">
        <v>41</v>
      </c>
      <c r="I18" s="64"/>
      <c r="J18" s="74" t="s">
        <v>38</v>
      </c>
      <c r="K18" s="74">
        <v>2</v>
      </c>
      <c r="L18" s="75" t="s">
        <v>42</v>
      </c>
      <c r="M18" s="75">
        <v>1</v>
      </c>
      <c r="N18" s="81"/>
      <c r="O18" s="81"/>
      <c r="P18" s="81"/>
      <c r="Q18" s="81"/>
      <c r="R18" s="74" t="s">
        <v>23</v>
      </c>
      <c r="S18" s="70"/>
      <c r="T18" s="69" t="s">
        <v>42</v>
      </c>
      <c r="U18" s="82"/>
      <c r="V18" s="52"/>
      <c r="W18" s="52"/>
      <c r="X18" s="52"/>
      <c r="Y18" s="52"/>
      <c r="Z18" s="52"/>
      <c r="AA18" s="60"/>
    </row>
    <row r="19" spans="1:27" s="67" customFormat="1" ht="21" customHeight="1">
      <c r="A19" s="52"/>
      <c r="B19" s="62" t="s">
        <v>339</v>
      </c>
      <c r="C19" s="63"/>
      <c r="D19" s="63"/>
      <c r="E19" s="63"/>
      <c r="F19" s="74" t="s">
        <v>44</v>
      </c>
      <c r="G19" s="70"/>
      <c r="H19" s="74" t="s">
        <v>45</v>
      </c>
      <c r="I19" s="63"/>
      <c r="J19" s="74" t="s">
        <v>46</v>
      </c>
      <c r="K19" s="74">
        <v>3</v>
      </c>
      <c r="L19" s="64" t="s">
        <v>47</v>
      </c>
      <c r="M19" s="64">
        <v>2</v>
      </c>
      <c r="N19" s="70" t="s">
        <v>360</v>
      </c>
      <c r="O19" s="70">
        <v>1</v>
      </c>
      <c r="P19" s="81"/>
      <c r="Q19" s="81"/>
      <c r="R19" s="81"/>
      <c r="S19" s="81"/>
      <c r="T19" s="69" t="s">
        <v>49</v>
      </c>
      <c r="U19" s="82"/>
      <c r="V19" s="52"/>
      <c r="W19" s="52"/>
      <c r="X19" s="52"/>
      <c r="Y19" s="52"/>
      <c r="Z19" s="52"/>
      <c r="AA19" s="60"/>
    </row>
    <row r="20" spans="1:27" s="67" customFormat="1" ht="21" customHeight="1">
      <c r="A20" s="52"/>
      <c r="B20" s="62" t="s">
        <v>340</v>
      </c>
      <c r="C20" s="63"/>
      <c r="D20" s="63"/>
      <c r="E20" s="63"/>
      <c r="F20" s="74" t="s">
        <v>51</v>
      </c>
      <c r="G20" s="70"/>
      <c r="H20" s="74" t="s">
        <v>52</v>
      </c>
      <c r="I20" s="63"/>
      <c r="J20" s="74" t="s">
        <v>53</v>
      </c>
      <c r="K20" s="74">
        <v>4</v>
      </c>
      <c r="L20" s="83" t="s">
        <v>54</v>
      </c>
      <c r="M20" s="83">
        <v>3</v>
      </c>
      <c r="N20" s="74" t="s">
        <v>49</v>
      </c>
      <c r="O20" s="74">
        <v>2</v>
      </c>
      <c r="P20" s="75" t="s">
        <v>364</v>
      </c>
      <c r="Q20" s="75">
        <v>1</v>
      </c>
      <c r="R20" s="84" t="s">
        <v>366</v>
      </c>
      <c r="S20" s="84">
        <v>1</v>
      </c>
      <c r="T20" s="69" t="s">
        <v>57</v>
      </c>
      <c r="U20" s="66"/>
      <c r="V20" s="52"/>
      <c r="W20" s="52"/>
      <c r="X20" s="52"/>
      <c r="Y20" s="52"/>
      <c r="Z20" s="52"/>
      <c r="AA20" s="60"/>
    </row>
    <row r="21" spans="1:27" s="67" customFormat="1" ht="21" customHeight="1">
      <c r="A21" s="52"/>
      <c r="B21" s="62" t="s">
        <v>341</v>
      </c>
      <c r="C21" s="63"/>
      <c r="D21" s="63"/>
      <c r="E21" s="63"/>
      <c r="F21" s="74" t="s">
        <v>59</v>
      </c>
      <c r="G21" s="70"/>
      <c r="H21" s="74" t="s">
        <v>60</v>
      </c>
      <c r="I21" s="63"/>
      <c r="J21" s="74"/>
      <c r="K21" s="74"/>
      <c r="L21" s="64"/>
      <c r="M21" s="64"/>
      <c r="N21" s="74" t="s">
        <v>61</v>
      </c>
      <c r="O21" s="74">
        <v>3</v>
      </c>
      <c r="P21" s="64" t="s">
        <v>57</v>
      </c>
      <c r="Q21" s="64">
        <v>2</v>
      </c>
      <c r="R21" s="84" t="s">
        <v>21</v>
      </c>
      <c r="S21" s="84">
        <v>2</v>
      </c>
      <c r="T21" s="69" t="s">
        <v>21</v>
      </c>
      <c r="U21" s="66"/>
      <c r="V21" s="52"/>
      <c r="W21" s="52"/>
      <c r="X21" s="52"/>
      <c r="Y21" s="52"/>
      <c r="Z21" s="52"/>
      <c r="AA21" s="60"/>
    </row>
    <row r="22" spans="1:27" s="67" customFormat="1" ht="21" customHeight="1">
      <c r="A22" s="52"/>
      <c r="B22" s="62" t="s">
        <v>342</v>
      </c>
      <c r="C22" s="63"/>
      <c r="D22" s="63"/>
      <c r="E22" s="63"/>
      <c r="F22" s="85" t="s">
        <v>63</v>
      </c>
      <c r="G22" s="70"/>
      <c r="H22" s="74" t="s">
        <v>64</v>
      </c>
      <c r="I22" s="63"/>
      <c r="J22" s="63"/>
      <c r="K22" s="63"/>
      <c r="L22" s="63"/>
      <c r="M22" s="63"/>
      <c r="N22" s="74" t="s">
        <v>65</v>
      </c>
      <c r="O22" s="74">
        <v>4</v>
      </c>
      <c r="P22" s="64" t="s">
        <v>66</v>
      </c>
      <c r="Q22" s="64">
        <v>3</v>
      </c>
      <c r="R22" s="84" t="s">
        <v>23</v>
      </c>
      <c r="S22" s="84">
        <v>3</v>
      </c>
      <c r="T22" s="86" t="s">
        <v>41</v>
      </c>
      <c r="U22" s="66"/>
      <c r="V22" s="52"/>
      <c r="W22" s="52"/>
      <c r="X22" s="52"/>
      <c r="Y22" s="52"/>
      <c r="Z22" s="52"/>
      <c r="AA22" s="60"/>
    </row>
    <row r="23" spans="1:27" s="67" customFormat="1" ht="21" customHeight="1">
      <c r="A23" s="52"/>
      <c r="B23" s="62" t="s">
        <v>343</v>
      </c>
      <c r="C23" s="63"/>
      <c r="D23" s="63"/>
      <c r="E23" s="63"/>
      <c r="F23" s="74" t="s">
        <v>68</v>
      </c>
      <c r="G23" s="70"/>
      <c r="H23" s="74" t="s">
        <v>69</v>
      </c>
      <c r="I23" s="63"/>
      <c r="J23" s="63"/>
      <c r="K23" s="63"/>
      <c r="L23" s="63"/>
      <c r="M23" s="63"/>
      <c r="N23" s="74" t="s">
        <v>70</v>
      </c>
      <c r="O23" s="74">
        <v>5</v>
      </c>
      <c r="P23" s="64" t="s">
        <v>71</v>
      </c>
      <c r="Q23" s="64">
        <v>4</v>
      </c>
      <c r="R23" s="84"/>
      <c r="S23" s="84"/>
      <c r="T23" s="87">
        <v>4</v>
      </c>
      <c r="U23" s="66"/>
      <c r="V23" s="52"/>
      <c r="W23" s="52"/>
      <c r="X23" s="52"/>
      <c r="Y23" s="52"/>
      <c r="Z23" s="52"/>
      <c r="AA23" s="60"/>
    </row>
    <row r="24" spans="1:27" s="67" customFormat="1" ht="21" customHeight="1">
      <c r="A24" s="52"/>
      <c r="B24" s="62" t="s">
        <v>347</v>
      </c>
      <c r="C24" s="63"/>
      <c r="D24" s="63"/>
      <c r="E24" s="63"/>
      <c r="F24" s="74" t="s">
        <v>73</v>
      </c>
      <c r="G24" s="70"/>
      <c r="H24" s="74" t="s">
        <v>74</v>
      </c>
      <c r="I24" s="63"/>
      <c r="J24" s="63"/>
      <c r="K24" s="63"/>
      <c r="L24" s="63"/>
      <c r="M24" s="63"/>
      <c r="N24" s="74"/>
      <c r="O24" s="74"/>
      <c r="P24" s="64" t="s">
        <v>75</v>
      </c>
      <c r="Q24" s="64">
        <v>5</v>
      </c>
      <c r="R24" s="63"/>
      <c r="S24" s="63"/>
      <c r="T24" s="69" t="s">
        <v>21</v>
      </c>
      <c r="U24" s="66"/>
      <c r="V24" s="52"/>
      <c r="W24" s="52"/>
      <c r="X24" s="52"/>
      <c r="Y24" s="52"/>
      <c r="Z24" s="52"/>
      <c r="AA24" s="60"/>
    </row>
    <row r="25" spans="1:27" s="67" customFormat="1" ht="21" customHeight="1">
      <c r="A25" s="52"/>
      <c r="B25" s="62" t="s">
        <v>348</v>
      </c>
      <c r="C25" s="63"/>
      <c r="D25" s="63"/>
      <c r="E25" s="63"/>
      <c r="F25" s="74" t="s">
        <v>77</v>
      </c>
      <c r="G25" s="70"/>
      <c r="H25" s="74" t="s">
        <v>78</v>
      </c>
      <c r="I25" s="63"/>
      <c r="J25" s="63"/>
      <c r="K25" s="63"/>
      <c r="L25" s="63"/>
      <c r="M25" s="63"/>
      <c r="N25" s="63"/>
      <c r="O25" s="63"/>
      <c r="P25" s="64"/>
      <c r="Q25" s="64"/>
      <c r="R25" s="63"/>
      <c r="S25" s="63"/>
      <c r="T25" s="88">
        <v>500</v>
      </c>
      <c r="U25" s="66"/>
      <c r="V25" s="52"/>
      <c r="W25" s="52"/>
      <c r="X25" s="52"/>
      <c r="Y25" s="52"/>
      <c r="Z25" s="52"/>
      <c r="AA25" s="60"/>
    </row>
    <row r="26" spans="1:27" s="67" customFormat="1" ht="21" customHeight="1">
      <c r="A26" s="52"/>
      <c r="B26" s="62" t="s">
        <v>349</v>
      </c>
      <c r="C26" s="63"/>
      <c r="D26" s="63"/>
      <c r="E26" s="63"/>
      <c r="F26" s="74" t="s">
        <v>80</v>
      </c>
      <c r="G26" s="70"/>
      <c r="H26" s="63"/>
      <c r="I26" s="63"/>
      <c r="J26" s="63"/>
      <c r="K26" s="63"/>
      <c r="L26" s="63"/>
      <c r="M26" s="63"/>
      <c r="N26" s="63"/>
      <c r="O26" s="70" t="s">
        <v>81</v>
      </c>
      <c r="P26" s="74">
        <v>1</v>
      </c>
      <c r="Q26" s="74"/>
      <c r="R26" s="70" t="s">
        <v>367</v>
      </c>
      <c r="S26" s="70">
        <v>1</v>
      </c>
      <c r="T26" s="88">
        <v>500</v>
      </c>
      <c r="U26" s="66"/>
      <c r="V26" s="52"/>
      <c r="W26" s="52"/>
      <c r="X26" s="52"/>
      <c r="Y26" s="52"/>
      <c r="Z26" s="52"/>
      <c r="AA26" s="60"/>
    </row>
    <row r="27" spans="1:27" s="67" customFormat="1" ht="21" customHeight="1">
      <c r="A27" s="52"/>
      <c r="B27" s="62" t="s">
        <v>350</v>
      </c>
      <c r="C27" s="63"/>
      <c r="D27" s="63"/>
      <c r="E27" s="63"/>
      <c r="F27" s="74" t="s">
        <v>84</v>
      </c>
      <c r="G27" s="70"/>
      <c r="H27" s="63"/>
      <c r="I27" s="63"/>
      <c r="J27" s="63"/>
      <c r="K27" s="63"/>
      <c r="L27" s="63"/>
      <c r="M27" s="63"/>
      <c r="N27" s="63"/>
      <c r="O27" s="74" t="s">
        <v>21</v>
      </c>
      <c r="P27" s="74">
        <v>2</v>
      </c>
      <c r="Q27" s="74"/>
      <c r="R27" s="74" t="s">
        <v>21</v>
      </c>
      <c r="S27" s="74">
        <v>2</v>
      </c>
      <c r="T27" s="89" t="s">
        <v>85</v>
      </c>
      <c r="U27" s="82"/>
      <c r="V27" s="52"/>
      <c r="W27" s="52"/>
      <c r="X27" s="52"/>
      <c r="Y27" s="52"/>
      <c r="Z27" s="52"/>
      <c r="AA27" s="60"/>
    </row>
    <row r="28" spans="1:27" s="67" customFormat="1" ht="21" customHeight="1">
      <c r="A28" s="52"/>
      <c r="B28" s="62" t="s">
        <v>344</v>
      </c>
      <c r="C28" s="63"/>
      <c r="D28" s="63"/>
      <c r="E28" s="63"/>
      <c r="F28" s="74" t="s">
        <v>87</v>
      </c>
      <c r="G28" s="70"/>
      <c r="H28" s="63"/>
      <c r="I28" s="63"/>
      <c r="J28" s="63"/>
      <c r="K28" s="63"/>
      <c r="L28" s="63"/>
      <c r="M28" s="63"/>
      <c r="N28" s="63"/>
      <c r="O28" s="74" t="s">
        <v>23</v>
      </c>
      <c r="P28" s="74">
        <v>3</v>
      </c>
      <c r="Q28" s="74"/>
      <c r="R28" s="74" t="s">
        <v>23</v>
      </c>
      <c r="S28" s="74">
        <v>3</v>
      </c>
      <c r="T28" s="89" t="s">
        <v>21</v>
      </c>
      <c r="U28" s="82"/>
      <c r="V28" s="52"/>
      <c r="W28" s="52"/>
      <c r="X28" s="52"/>
      <c r="Y28" s="52"/>
      <c r="Z28" s="52"/>
      <c r="AA28" s="60"/>
    </row>
    <row r="29" spans="1:27" s="67" customFormat="1" ht="21" customHeight="1">
      <c r="A29" s="52"/>
      <c r="B29" s="62" t="s">
        <v>345</v>
      </c>
      <c r="C29" s="63"/>
      <c r="D29" s="63"/>
      <c r="E29" s="63"/>
      <c r="F29" s="74" t="s">
        <v>89</v>
      </c>
      <c r="G29" s="70"/>
      <c r="H29" s="63"/>
      <c r="I29" s="63"/>
      <c r="J29" s="63"/>
      <c r="K29" s="63"/>
      <c r="L29" s="63"/>
      <c r="M29" s="63"/>
      <c r="N29" s="63"/>
      <c r="O29" s="74"/>
      <c r="P29" s="74"/>
      <c r="Q29" s="74"/>
      <c r="R29" s="74"/>
      <c r="S29" s="74"/>
      <c r="T29" s="88">
        <v>150</v>
      </c>
      <c r="U29" s="82"/>
      <c r="V29" s="52"/>
      <c r="W29" s="52"/>
      <c r="X29" s="52"/>
      <c r="Y29" s="52"/>
      <c r="Z29" s="52"/>
      <c r="AA29" s="60"/>
    </row>
    <row r="30" spans="1:27" s="67" customFormat="1" ht="21" customHeight="1">
      <c r="A30" s="52"/>
      <c r="B30" s="62" t="s">
        <v>353</v>
      </c>
      <c r="C30" s="63"/>
      <c r="D30" s="63"/>
      <c r="E30" s="63"/>
      <c r="F30" s="74" t="s">
        <v>91</v>
      </c>
      <c r="G30" s="70"/>
      <c r="H30" s="63"/>
      <c r="I30" s="63"/>
      <c r="J30" s="63"/>
      <c r="K30" s="63"/>
      <c r="L30" s="63"/>
      <c r="M30" s="63"/>
      <c r="N30" s="63"/>
      <c r="O30" s="63"/>
      <c r="P30" s="63"/>
      <c r="Q30" s="63"/>
      <c r="R30" s="63"/>
      <c r="S30" s="63"/>
      <c r="T30" s="69" t="s">
        <v>23</v>
      </c>
      <c r="U30" s="66"/>
      <c r="V30" s="52"/>
      <c r="W30" s="52"/>
      <c r="X30" s="52"/>
      <c r="Y30" s="52"/>
      <c r="Z30" s="52"/>
      <c r="AA30" s="60"/>
    </row>
    <row r="31" spans="1:27" s="67" customFormat="1" ht="12.75" customHeight="1" hidden="1">
      <c r="A31" s="52"/>
      <c r="B31" s="62" t="s">
        <v>92</v>
      </c>
      <c r="C31" s="63"/>
      <c r="D31" s="63"/>
      <c r="E31" s="63"/>
      <c r="F31" s="74" t="s">
        <v>93</v>
      </c>
      <c r="G31" s="70"/>
      <c r="H31" s="63"/>
      <c r="I31" s="63"/>
      <c r="J31" s="63"/>
      <c r="K31" s="63"/>
      <c r="L31" s="63"/>
      <c r="M31" s="63"/>
      <c r="N31" s="63"/>
      <c r="O31" s="63"/>
      <c r="P31" s="63"/>
      <c r="Q31" s="63"/>
      <c r="R31" s="63"/>
      <c r="S31" s="63"/>
      <c r="T31" s="88"/>
      <c r="U31" s="66"/>
      <c r="V31" s="52"/>
      <c r="W31" s="52"/>
      <c r="X31" s="52"/>
      <c r="Y31" s="52"/>
      <c r="Z31" s="52"/>
      <c r="AA31" s="60"/>
    </row>
    <row r="32" spans="1:27" s="67" customFormat="1" ht="12.75" customHeight="1" hidden="1">
      <c r="A32" s="52"/>
      <c r="B32" s="62" t="s">
        <v>94</v>
      </c>
      <c r="C32" s="63"/>
      <c r="D32" s="63"/>
      <c r="E32" s="63"/>
      <c r="F32" s="74" t="s">
        <v>95</v>
      </c>
      <c r="G32" s="70"/>
      <c r="H32" s="63"/>
      <c r="I32" s="63"/>
      <c r="J32" s="63"/>
      <c r="K32" s="63"/>
      <c r="L32" s="63"/>
      <c r="M32" s="63"/>
      <c r="N32" s="63"/>
      <c r="O32" s="63"/>
      <c r="P32" s="63"/>
      <c r="Q32" s="63"/>
      <c r="R32" s="63"/>
      <c r="S32" s="63"/>
      <c r="T32" s="88"/>
      <c r="U32" s="66"/>
      <c r="V32" s="52"/>
      <c r="W32" s="52"/>
      <c r="X32" s="52"/>
      <c r="Y32" s="52"/>
      <c r="Z32" s="52"/>
      <c r="AA32" s="60"/>
    </row>
    <row r="33" spans="1:27" s="67" customFormat="1" ht="12.75" customHeight="1" hidden="1">
      <c r="A33" s="52"/>
      <c r="B33" s="62" t="s">
        <v>96</v>
      </c>
      <c r="C33" s="63"/>
      <c r="D33" s="63"/>
      <c r="E33" s="63"/>
      <c r="F33" s="74" t="s">
        <v>97</v>
      </c>
      <c r="G33" s="70"/>
      <c r="H33" s="63"/>
      <c r="I33" s="63"/>
      <c r="J33" s="63"/>
      <c r="K33" s="63"/>
      <c r="L33" s="63"/>
      <c r="M33" s="63"/>
      <c r="N33" s="75" t="s">
        <v>98</v>
      </c>
      <c r="O33" s="64">
        <v>1</v>
      </c>
      <c r="P33" s="75" t="s">
        <v>99</v>
      </c>
      <c r="Q33" s="64">
        <v>1</v>
      </c>
      <c r="R33" s="75" t="s">
        <v>369</v>
      </c>
      <c r="S33" s="64">
        <v>1</v>
      </c>
      <c r="T33" s="90" t="s">
        <v>99</v>
      </c>
      <c r="U33" s="66"/>
      <c r="V33" s="52"/>
      <c r="W33" s="52"/>
      <c r="X33" s="52"/>
      <c r="Y33" s="52"/>
      <c r="Z33" s="52"/>
      <c r="AA33" s="60"/>
    </row>
    <row r="34" spans="1:27" s="67" customFormat="1" ht="12.75" customHeight="1" hidden="1">
      <c r="A34" s="52"/>
      <c r="B34" s="62" t="s">
        <v>86</v>
      </c>
      <c r="C34" s="63"/>
      <c r="D34" s="63"/>
      <c r="E34" s="63"/>
      <c r="F34" s="74" t="s">
        <v>101</v>
      </c>
      <c r="G34" s="70"/>
      <c r="H34" s="63"/>
      <c r="I34" s="63"/>
      <c r="J34" s="63"/>
      <c r="K34" s="63"/>
      <c r="L34" s="63"/>
      <c r="M34" s="63"/>
      <c r="N34" s="64" t="s">
        <v>85</v>
      </c>
      <c r="O34" s="64">
        <v>2</v>
      </c>
      <c r="P34" s="64" t="s">
        <v>85</v>
      </c>
      <c r="Q34" s="64">
        <v>2</v>
      </c>
      <c r="R34" s="64" t="s">
        <v>85</v>
      </c>
      <c r="S34" s="64">
        <v>2</v>
      </c>
      <c r="T34" s="90" t="s">
        <v>33</v>
      </c>
      <c r="U34" s="66"/>
      <c r="V34" s="52"/>
      <c r="W34" s="52"/>
      <c r="X34" s="52"/>
      <c r="Y34" s="52"/>
      <c r="Z34" s="52"/>
      <c r="AA34" s="60"/>
    </row>
    <row r="35" spans="1:27" s="67" customFormat="1" ht="12.75" customHeight="1" hidden="1">
      <c r="A35" s="52"/>
      <c r="B35" s="62" t="s">
        <v>88</v>
      </c>
      <c r="C35" s="63"/>
      <c r="D35" s="63"/>
      <c r="E35" s="63"/>
      <c r="F35" s="74" t="s">
        <v>102</v>
      </c>
      <c r="G35" s="70"/>
      <c r="H35" s="63"/>
      <c r="I35" s="63"/>
      <c r="J35" s="63"/>
      <c r="K35" s="63"/>
      <c r="L35" s="63"/>
      <c r="M35" s="63"/>
      <c r="N35" s="64" t="s">
        <v>103</v>
      </c>
      <c r="O35" s="64">
        <v>3</v>
      </c>
      <c r="P35" s="64" t="s">
        <v>103</v>
      </c>
      <c r="Q35" s="64">
        <v>3</v>
      </c>
      <c r="R35" s="64" t="s">
        <v>103</v>
      </c>
      <c r="S35" s="64">
        <v>3</v>
      </c>
      <c r="T35" s="88"/>
      <c r="U35" s="66"/>
      <c r="V35" s="52"/>
      <c r="W35" s="52"/>
      <c r="X35" s="52"/>
      <c r="Y35" s="52"/>
      <c r="Z35" s="52"/>
      <c r="AA35" s="60"/>
    </row>
    <row r="36" spans="1:27" s="67" customFormat="1" ht="45" customHeight="1">
      <c r="A36" s="52"/>
      <c r="B36" s="91" t="s">
        <v>384</v>
      </c>
      <c r="C36" s="92"/>
      <c r="D36" s="92"/>
      <c r="E36" s="92"/>
      <c r="F36" s="93" t="s">
        <v>104</v>
      </c>
      <c r="G36" s="93"/>
      <c r="H36" s="94"/>
      <c r="I36" s="92"/>
      <c r="J36" s="92"/>
      <c r="K36" s="92"/>
      <c r="L36" s="92"/>
      <c r="M36" s="92"/>
      <c r="N36" s="92"/>
      <c r="O36" s="92"/>
      <c r="P36" s="92"/>
      <c r="Q36" s="92"/>
      <c r="R36" s="92"/>
      <c r="S36" s="92"/>
      <c r="T36" s="95"/>
      <c r="U36" s="96"/>
      <c r="V36" s="52"/>
      <c r="W36" s="52"/>
      <c r="X36" s="52"/>
      <c r="Y36" s="52"/>
      <c r="Z36" s="52"/>
      <c r="AA36" s="60"/>
    </row>
    <row r="37" spans="1:27" s="67" customFormat="1" ht="30" customHeight="1">
      <c r="A37" s="52"/>
      <c r="B37" s="97" t="s">
        <v>329</v>
      </c>
      <c r="C37" s="98"/>
      <c r="D37" s="98"/>
      <c r="E37" s="98"/>
      <c r="F37" s="99" t="s">
        <v>105</v>
      </c>
      <c r="G37" s="99"/>
      <c r="H37" s="98"/>
      <c r="I37" s="98"/>
      <c r="J37" s="98"/>
      <c r="K37" s="98"/>
      <c r="L37" s="98"/>
      <c r="M37" s="98"/>
      <c r="N37" s="98"/>
      <c r="O37" s="98"/>
      <c r="P37" s="98"/>
      <c r="Q37" s="98"/>
      <c r="R37" s="98"/>
      <c r="S37" s="98"/>
      <c r="T37" s="100"/>
      <c r="U37" s="98"/>
      <c r="V37" s="98"/>
      <c r="W37" s="98"/>
      <c r="X37" s="52"/>
      <c r="Y37" s="52"/>
      <c r="Z37" s="52"/>
      <c r="AA37" s="60"/>
    </row>
    <row r="38" spans="1:27" s="67" customFormat="1" ht="12.75" customHeight="1" hidden="1">
      <c r="A38" s="52"/>
      <c r="B38" s="53" t="s">
        <v>106</v>
      </c>
      <c r="C38" s="54"/>
      <c r="D38" s="56"/>
      <c r="E38" s="56"/>
      <c r="F38" s="101" t="s">
        <v>107</v>
      </c>
      <c r="G38" s="101"/>
      <c r="H38" s="56"/>
      <c r="I38" s="56"/>
      <c r="J38" s="57" t="s">
        <v>19</v>
      </c>
      <c r="K38" s="56"/>
      <c r="L38" s="56"/>
      <c r="M38" s="56"/>
      <c r="N38" s="56"/>
      <c r="O38" s="56"/>
      <c r="P38" s="56"/>
      <c r="Q38" s="56"/>
      <c r="R38" s="56"/>
      <c r="S38" s="56"/>
      <c r="T38" s="58"/>
      <c r="U38" s="59"/>
      <c r="V38" s="52"/>
      <c r="W38" s="52"/>
      <c r="X38" s="52"/>
      <c r="Y38" s="52"/>
      <c r="Z38" s="52"/>
      <c r="AA38" s="60"/>
    </row>
    <row r="39" spans="1:27" s="67" customFormat="1" ht="12.75" customHeight="1" hidden="1">
      <c r="A39" s="52"/>
      <c r="B39" s="62" t="s">
        <v>20</v>
      </c>
      <c r="C39" s="63"/>
      <c r="D39" s="63"/>
      <c r="E39" s="63"/>
      <c r="F39" s="63"/>
      <c r="G39" s="63"/>
      <c r="H39" s="63"/>
      <c r="I39" s="63"/>
      <c r="J39" s="64" t="s">
        <v>21</v>
      </c>
      <c r="K39" s="63"/>
      <c r="L39" s="63"/>
      <c r="M39" s="63"/>
      <c r="N39" s="63"/>
      <c r="O39" s="63"/>
      <c r="P39" s="63"/>
      <c r="Q39" s="63"/>
      <c r="R39" s="63"/>
      <c r="S39" s="63"/>
      <c r="T39" s="65"/>
      <c r="U39" s="66"/>
      <c r="V39" s="52"/>
      <c r="W39" s="52"/>
      <c r="X39" s="52"/>
      <c r="Y39" s="52"/>
      <c r="Z39" s="52"/>
      <c r="AA39" s="60"/>
    </row>
    <row r="40" spans="1:27" s="67" customFormat="1" ht="12.75" customHeight="1" hidden="1">
      <c r="A40" s="52"/>
      <c r="B40" s="62" t="s">
        <v>22</v>
      </c>
      <c r="C40" s="63"/>
      <c r="D40" s="63"/>
      <c r="E40" s="63"/>
      <c r="F40" s="63"/>
      <c r="G40" s="63"/>
      <c r="H40" s="63"/>
      <c r="I40" s="63"/>
      <c r="J40" s="68" t="s">
        <v>23</v>
      </c>
      <c r="K40" s="63"/>
      <c r="L40" s="63"/>
      <c r="M40" s="63"/>
      <c r="N40" s="63"/>
      <c r="O40" s="63"/>
      <c r="P40" s="63"/>
      <c r="Q40" s="63"/>
      <c r="R40" s="63"/>
      <c r="S40" s="63"/>
      <c r="T40" s="69" t="s">
        <v>26</v>
      </c>
      <c r="U40" s="66"/>
      <c r="V40" s="52"/>
      <c r="W40" s="52"/>
      <c r="X40" s="52"/>
      <c r="Y40" s="52"/>
      <c r="Z40" s="52"/>
      <c r="AA40" s="60"/>
    </row>
    <row r="41" spans="1:27" s="67" customFormat="1" ht="12.75" customHeight="1" hidden="1">
      <c r="A41" s="52"/>
      <c r="B41" s="62" t="s">
        <v>25</v>
      </c>
      <c r="C41" s="63"/>
      <c r="D41" s="63"/>
      <c r="E41" s="63"/>
      <c r="F41" s="70" t="s">
        <v>26</v>
      </c>
      <c r="G41" s="70">
        <v>1</v>
      </c>
      <c r="H41" s="63"/>
      <c r="I41" s="63"/>
      <c r="J41" s="63"/>
      <c r="K41" s="63"/>
      <c r="L41" s="63"/>
      <c r="M41" s="63"/>
      <c r="N41" s="63"/>
      <c r="O41" s="63"/>
      <c r="P41" s="63"/>
      <c r="Q41" s="63"/>
      <c r="R41" s="63"/>
      <c r="S41" s="63"/>
      <c r="T41" s="71"/>
      <c r="U41" s="66"/>
      <c r="V41" s="52"/>
      <c r="W41" s="52"/>
      <c r="X41" s="52"/>
      <c r="Y41" s="52"/>
      <c r="Z41" s="52"/>
      <c r="AA41" s="60"/>
    </row>
    <row r="42" spans="1:27" s="67" customFormat="1" ht="12.75" customHeight="1" hidden="1">
      <c r="A42" s="52"/>
      <c r="B42" s="72" t="s">
        <v>27</v>
      </c>
      <c r="C42" s="73"/>
      <c r="D42" s="63"/>
      <c r="E42" s="63"/>
      <c r="F42" s="74" t="s">
        <v>24</v>
      </c>
      <c r="G42" s="70"/>
      <c r="H42" s="75" t="s">
        <v>28</v>
      </c>
      <c r="I42" s="75"/>
      <c r="J42" s="63"/>
      <c r="K42" s="63"/>
      <c r="L42" s="63"/>
      <c r="M42" s="63"/>
      <c r="N42" s="63"/>
      <c r="O42" s="63"/>
      <c r="P42" s="63"/>
      <c r="Q42" s="63"/>
      <c r="R42" s="63"/>
      <c r="S42" s="63"/>
      <c r="T42" s="76" t="s">
        <v>19</v>
      </c>
      <c r="U42" s="66"/>
      <c r="V42" s="52"/>
      <c r="W42" s="52"/>
      <c r="X42" s="52"/>
      <c r="Y42" s="52"/>
      <c r="Z42" s="52"/>
      <c r="AA42" s="60"/>
    </row>
    <row r="43" spans="1:27" s="67" customFormat="1" ht="12.75" customHeight="1" hidden="1">
      <c r="A43" s="52"/>
      <c r="B43" s="72" t="s">
        <v>29</v>
      </c>
      <c r="C43" s="73"/>
      <c r="D43" s="63"/>
      <c r="E43" s="63"/>
      <c r="F43" s="74" t="s">
        <v>30</v>
      </c>
      <c r="G43" s="70"/>
      <c r="H43" s="64" t="s">
        <v>21</v>
      </c>
      <c r="I43" s="64"/>
      <c r="J43" s="63"/>
      <c r="K43" s="63"/>
      <c r="L43" s="63"/>
      <c r="M43" s="63"/>
      <c r="N43" s="63"/>
      <c r="O43" s="63"/>
      <c r="P43" s="63"/>
      <c r="Q43" s="63"/>
      <c r="R43" s="63"/>
      <c r="S43" s="63"/>
      <c r="T43" s="78"/>
      <c r="U43" s="66"/>
      <c r="V43" s="52"/>
      <c r="W43" s="52"/>
      <c r="X43" s="52"/>
      <c r="Y43" s="52"/>
      <c r="Z43" s="52"/>
      <c r="AA43" s="60"/>
    </row>
    <row r="44" spans="1:27" s="67" customFormat="1" ht="12.75" customHeight="1" hidden="1">
      <c r="A44" s="52"/>
      <c r="B44" s="72" t="s">
        <v>31</v>
      </c>
      <c r="C44" s="73"/>
      <c r="D44" s="63"/>
      <c r="E44" s="63"/>
      <c r="F44" s="74" t="s">
        <v>32</v>
      </c>
      <c r="G44" s="70"/>
      <c r="H44" s="64" t="s">
        <v>23</v>
      </c>
      <c r="I44" s="64"/>
      <c r="J44" s="63"/>
      <c r="K44" s="63"/>
      <c r="L44" s="63"/>
      <c r="M44" s="63"/>
      <c r="N44" s="63"/>
      <c r="O44" s="63"/>
      <c r="P44" s="63"/>
      <c r="Q44" s="63"/>
      <c r="R44" s="70" t="s">
        <v>33</v>
      </c>
      <c r="S44" s="74"/>
      <c r="T44" s="78"/>
      <c r="U44" s="66"/>
      <c r="V44" s="52"/>
      <c r="W44" s="52"/>
      <c r="X44" s="52"/>
      <c r="Y44" s="52"/>
      <c r="Z44" s="52"/>
      <c r="AA44" s="60"/>
    </row>
    <row r="45" spans="1:27" s="67" customFormat="1" ht="12.75" customHeight="1" hidden="1">
      <c r="A45" s="52"/>
      <c r="B45" s="79" t="s">
        <v>34</v>
      </c>
      <c r="C45" s="80"/>
      <c r="D45" s="63"/>
      <c r="E45" s="63"/>
      <c r="F45" s="74" t="s">
        <v>35</v>
      </c>
      <c r="G45" s="70"/>
      <c r="H45" s="74" t="s">
        <v>36</v>
      </c>
      <c r="I45" s="64"/>
      <c r="J45" s="70" t="s">
        <v>37</v>
      </c>
      <c r="K45" s="70">
        <v>1</v>
      </c>
      <c r="L45" s="63"/>
      <c r="M45" s="63"/>
      <c r="N45" s="63"/>
      <c r="O45" s="63"/>
      <c r="P45" s="63"/>
      <c r="Q45" s="63"/>
      <c r="R45" s="74" t="s">
        <v>21</v>
      </c>
      <c r="S45" s="74"/>
      <c r="T45" s="69" t="s">
        <v>37</v>
      </c>
      <c r="U45" s="66"/>
      <c r="V45" s="52"/>
      <c r="W45" s="52"/>
      <c r="X45" s="52"/>
      <c r="Y45" s="52"/>
      <c r="Z45" s="52"/>
      <c r="AA45" s="60"/>
    </row>
    <row r="46" spans="1:27" s="67" customFormat="1" ht="12.75" customHeight="1" hidden="1">
      <c r="A46" s="52"/>
      <c r="B46" s="62" t="s">
        <v>39</v>
      </c>
      <c r="C46" s="63"/>
      <c r="D46" s="63"/>
      <c r="E46" s="63"/>
      <c r="F46" s="74" t="s">
        <v>40</v>
      </c>
      <c r="G46" s="70"/>
      <c r="H46" s="74" t="s">
        <v>41</v>
      </c>
      <c r="I46" s="64"/>
      <c r="J46" s="74" t="s">
        <v>38</v>
      </c>
      <c r="K46" s="74">
        <v>2</v>
      </c>
      <c r="L46" s="75" t="s">
        <v>108</v>
      </c>
      <c r="M46" s="75">
        <v>1</v>
      </c>
      <c r="N46" s="81"/>
      <c r="O46" s="81"/>
      <c r="P46" s="81"/>
      <c r="Q46" s="81"/>
      <c r="R46" s="74" t="s">
        <v>23</v>
      </c>
      <c r="S46" s="70"/>
      <c r="T46" s="69" t="s">
        <v>42</v>
      </c>
      <c r="U46" s="82"/>
      <c r="V46" s="52"/>
      <c r="W46" s="52"/>
      <c r="X46" s="52"/>
      <c r="Y46" s="52"/>
      <c r="Z46" s="52"/>
      <c r="AA46" s="60"/>
    </row>
    <row r="47" spans="1:27" s="67" customFormat="1" ht="12.75" customHeight="1" hidden="1">
      <c r="A47" s="52"/>
      <c r="B47" s="62" t="s">
        <v>43</v>
      </c>
      <c r="C47" s="63"/>
      <c r="D47" s="63"/>
      <c r="E47" s="63"/>
      <c r="F47" s="74" t="s">
        <v>44</v>
      </c>
      <c r="G47" s="70"/>
      <c r="H47" s="74" t="s">
        <v>45</v>
      </c>
      <c r="I47" s="63"/>
      <c r="J47" s="74" t="s">
        <v>46</v>
      </c>
      <c r="K47" s="74">
        <v>3</v>
      </c>
      <c r="L47" s="64" t="s">
        <v>47</v>
      </c>
      <c r="M47" s="64">
        <v>2</v>
      </c>
      <c r="N47" s="70" t="s">
        <v>48</v>
      </c>
      <c r="O47" s="70">
        <v>1</v>
      </c>
      <c r="P47" s="81"/>
      <c r="Q47" s="81"/>
      <c r="R47" s="81"/>
      <c r="S47" s="81"/>
      <c r="T47" s="69" t="s">
        <v>48</v>
      </c>
      <c r="U47" s="82"/>
      <c r="V47" s="52"/>
      <c r="W47" s="52"/>
      <c r="X47" s="52"/>
      <c r="Y47" s="52"/>
      <c r="Z47" s="52"/>
      <c r="AA47" s="60"/>
    </row>
    <row r="48" spans="1:27" s="67" customFormat="1" ht="12.75" customHeight="1" hidden="1">
      <c r="A48" s="52"/>
      <c r="B48" s="62" t="s">
        <v>50</v>
      </c>
      <c r="C48" s="63"/>
      <c r="D48" s="63"/>
      <c r="E48" s="63"/>
      <c r="F48" s="74" t="s">
        <v>51</v>
      </c>
      <c r="G48" s="70"/>
      <c r="H48" s="74" t="s">
        <v>52</v>
      </c>
      <c r="I48" s="63"/>
      <c r="J48" s="74" t="s">
        <v>53</v>
      </c>
      <c r="K48" s="74">
        <v>4</v>
      </c>
      <c r="L48" s="83" t="s">
        <v>54</v>
      </c>
      <c r="M48" s="83">
        <v>3</v>
      </c>
      <c r="N48" s="74" t="s">
        <v>49</v>
      </c>
      <c r="O48" s="74">
        <v>2</v>
      </c>
      <c r="P48" s="75" t="s">
        <v>55</v>
      </c>
      <c r="Q48" s="75">
        <v>1</v>
      </c>
      <c r="R48" s="84" t="s">
        <v>56</v>
      </c>
      <c r="S48" s="84">
        <v>1</v>
      </c>
      <c r="T48" s="69" t="s">
        <v>55</v>
      </c>
      <c r="U48" s="66"/>
      <c r="V48" s="52"/>
      <c r="W48" s="52"/>
      <c r="X48" s="52"/>
      <c r="Y48" s="52"/>
      <c r="Z48" s="52"/>
      <c r="AA48" s="60"/>
    </row>
    <row r="49" spans="1:27" s="67" customFormat="1" ht="12.75" customHeight="1" hidden="1">
      <c r="A49" s="52"/>
      <c r="B49" s="62" t="s">
        <v>58</v>
      </c>
      <c r="C49" s="63"/>
      <c r="D49" s="63"/>
      <c r="E49" s="63"/>
      <c r="F49" s="74" t="s">
        <v>59</v>
      </c>
      <c r="G49" s="70"/>
      <c r="H49" s="74" t="s">
        <v>60</v>
      </c>
      <c r="I49" s="63"/>
      <c r="J49" s="74"/>
      <c r="K49" s="74"/>
      <c r="L49" s="64"/>
      <c r="M49" s="64"/>
      <c r="N49" s="74" t="s">
        <v>61</v>
      </c>
      <c r="O49" s="74">
        <v>3</v>
      </c>
      <c r="P49" s="64" t="s">
        <v>57</v>
      </c>
      <c r="Q49" s="64">
        <v>2</v>
      </c>
      <c r="R49" s="84" t="s">
        <v>21</v>
      </c>
      <c r="S49" s="84">
        <v>2</v>
      </c>
      <c r="T49" s="69" t="s">
        <v>28</v>
      </c>
      <c r="U49" s="66"/>
      <c r="V49" s="52"/>
      <c r="W49" s="52"/>
      <c r="X49" s="52"/>
      <c r="Y49" s="52"/>
      <c r="Z49" s="52"/>
      <c r="AA49" s="60"/>
    </row>
    <row r="50" spans="1:27" s="67" customFormat="1" ht="12.75" customHeight="1" hidden="1">
      <c r="A50" s="52"/>
      <c r="B50" s="62" t="s">
        <v>109</v>
      </c>
      <c r="C50" s="63"/>
      <c r="D50" s="63"/>
      <c r="E50" s="63"/>
      <c r="F50" s="85" t="s">
        <v>63</v>
      </c>
      <c r="G50" s="70"/>
      <c r="H50" s="74" t="s">
        <v>64</v>
      </c>
      <c r="I50" s="63"/>
      <c r="J50" s="63"/>
      <c r="K50" s="63"/>
      <c r="L50" s="63"/>
      <c r="M50" s="63"/>
      <c r="N50" s="74" t="s">
        <v>65</v>
      </c>
      <c r="O50" s="74">
        <v>4</v>
      </c>
      <c r="P50" s="64" t="s">
        <v>66</v>
      </c>
      <c r="Q50" s="64">
        <v>3</v>
      </c>
      <c r="R50" s="84" t="s">
        <v>23</v>
      </c>
      <c r="S50" s="84">
        <v>3</v>
      </c>
      <c r="T50" s="86" t="s">
        <v>36</v>
      </c>
      <c r="U50" s="66"/>
      <c r="V50" s="52"/>
      <c r="W50" s="52"/>
      <c r="X50" s="52"/>
      <c r="Y50" s="52"/>
      <c r="Z50" s="52"/>
      <c r="AA50" s="60"/>
    </row>
    <row r="51" spans="1:27" s="67" customFormat="1" ht="12.75" customHeight="1" hidden="1">
      <c r="A51" s="52"/>
      <c r="B51" s="62" t="s">
        <v>67</v>
      </c>
      <c r="C51" s="63"/>
      <c r="D51" s="63"/>
      <c r="E51" s="63"/>
      <c r="F51" s="74" t="s">
        <v>68</v>
      </c>
      <c r="G51" s="70"/>
      <c r="H51" s="74" t="s">
        <v>69</v>
      </c>
      <c r="I51" s="63"/>
      <c r="J51" s="63"/>
      <c r="K51" s="63"/>
      <c r="L51" s="63"/>
      <c r="M51" s="63"/>
      <c r="N51" s="74" t="s">
        <v>70</v>
      </c>
      <c r="O51" s="74">
        <v>5</v>
      </c>
      <c r="P51" s="64" t="s">
        <v>71</v>
      </c>
      <c r="Q51" s="64">
        <v>4</v>
      </c>
      <c r="R51" s="84"/>
      <c r="S51" s="84"/>
      <c r="T51" s="87"/>
      <c r="U51" s="66"/>
      <c r="V51" s="52"/>
      <c r="W51" s="52"/>
      <c r="X51" s="52"/>
      <c r="Y51" s="52"/>
      <c r="Z51" s="52"/>
      <c r="AA51" s="60"/>
    </row>
    <row r="52" spans="1:27" s="67" customFormat="1" ht="12.75" customHeight="1" hidden="1">
      <c r="A52" s="52"/>
      <c r="B52" s="62" t="s">
        <v>72</v>
      </c>
      <c r="C52" s="63"/>
      <c r="D52" s="63"/>
      <c r="E52" s="63"/>
      <c r="F52" s="74" t="s">
        <v>73</v>
      </c>
      <c r="G52" s="70"/>
      <c r="H52" s="74" t="s">
        <v>74</v>
      </c>
      <c r="I52" s="63"/>
      <c r="J52" s="63"/>
      <c r="K52" s="63"/>
      <c r="L52" s="63"/>
      <c r="M52" s="63"/>
      <c r="N52" s="74"/>
      <c r="O52" s="74"/>
      <c r="P52" s="64" t="s">
        <v>75</v>
      </c>
      <c r="Q52" s="64">
        <v>5</v>
      </c>
      <c r="R52" s="63"/>
      <c r="S52" s="63"/>
      <c r="T52" s="69" t="s">
        <v>56</v>
      </c>
      <c r="U52" s="66"/>
      <c r="V52" s="52"/>
      <c r="W52" s="52"/>
      <c r="X52" s="52"/>
      <c r="Y52" s="52"/>
      <c r="Z52" s="52"/>
      <c r="AA52" s="60"/>
    </row>
    <row r="53" spans="1:27" s="67" customFormat="1" ht="12.75" customHeight="1" hidden="1">
      <c r="A53" s="52"/>
      <c r="B53" s="62" t="s">
        <v>76</v>
      </c>
      <c r="C53" s="63"/>
      <c r="D53" s="63"/>
      <c r="E53" s="63"/>
      <c r="F53" s="74" t="s">
        <v>77</v>
      </c>
      <c r="G53" s="70"/>
      <c r="H53" s="74" t="s">
        <v>78</v>
      </c>
      <c r="I53" s="63"/>
      <c r="J53" s="63"/>
      <c r="K53" s="63"/>
      <c r="L53" s="63"/>
      <c r="M53" s="63"/>
      <c r="N53" s="63"/>
      <c r="O53" s="63"/>
      <c r="P53" s="64"/>
      <c r="Q53" s="64"/>
      <c r="R53" s="63"/>
      <c r="S53" s="63"/>
      <c r="T53" s="88"/>
      <c r="U53" s="66"/>
      <c r="V53" s="52"/>
      <c r="W53" s="52"/>
      <c r="X53" s="52"/>
      <c r="Y53" s="52"/>
      <c r="Z53" s="52"/>
      <c r="AA53" s="60"/>
    </row>
    <row r="54" spans="1:27" s="67" customFormat="1" ht="12.75" customHeight="1" hidden="1">
      <c r="A54" s="52"/>
      <c r="B54" s="62" t="s">
        <v>79</v>
      </c>
      <c r="C54" s="63"/>
      <c r="D54" s="63"/>
      <c r="E54" s="63"/>
      <c r="F54" s="74" t="s">
        <v>80</v>
      </c>
      <c r="G54" s="70"/>
      <c r="H54" s="102"/>
      <c r="I54" s="63"/>
      <c r="J54" s="63"/>
      <c r="K54" s="63"/>
      <c r="L54" s="63"/>
      <c r="M54" s="63"/>
      <c r="N54" s="63"/>
      <c r="O54" s="70" t="s">
        <v>81</v>
      </c>
      <c r="P54" s="74">
        <v>1</v>
      </c>
      <c r="Q54" s="74"/>
      <c r="R54" s="70" t="s">
        <v>82</v>
      </c>
      <c r="S54" s="70">
        <v>1</v>
      </c>
      <c r="T54" s="88"/>
      <c r="U54" s="66"/>
      <c r="V54" s="52"/>
      <c r="W54" s="52"/>
      <c r="X54" s="52"/>
      <c r="Y54" s="52"/>
      <c r="Z54" s="52"/>
      <c r="AA54" s="60"/>
    </row>
    <row r="55" spans="1:27" s="67" customFormat="1" ht="12.75" customHeight="1" hidden="1">
      <c r="A55" s="52"/>
      <c r="B55" s="62" t="s">
        <v>83</v>
      </c>
      <c r="C55" s="63"/>
      <c r="D55" s="63"/>
      <c r="E55" s="63"/>
      <c r="F55" s="74" t="s">
        <v>84</v>
      </c>
      <c r="G55" s="70"/>
      <c r="H55" s="103"/>
      <c r="I55" s="63"/>
      <c r="J55" s="63"/>
      <c r="K55" s="63"/>
      <c r="L55" s="63"/>
      <c r="M55" s="63"/>
      <c r="N55" s="63"/>
      <c r="O55" s="74" t="s">
        <v>21</v>
      </c>
      <c r="P55" s="74">
        <v>2</v>
      </c>
      <c r="Q55" s="74"/>
      <c r="R55" s="74" t="s">
        <v>21</v>
      </c>
      <c r="S55" s="74">
        <v>2</v>
      </c>
      <c r="T55" s="89" t="s">
        <v>100</v>
      </c>
      <c r="U55" s="82"/>
      <c r="V55" s="52"/>
      <c r="W55" s="52"/>
      <c r="X55" s="52"/>
      <c r="Y55" s="52"/>
      <c r="Z55" s="52"/>
      <c r="AA55" s="60"/>
    </row>
    <row r="56" spans="1:27" s="67" customFormat="1" ht="12.75" customHeight="1" hidden="1">
      <c r="A56" s="52"/>
      <c r="B56" s="62" t="s">
        <v>86</v>
      </c>
      <c r="C56" s="63"/>
      <c r="D56" s="63"/>
      <c r="E56" s="63"/>
      <c r="F56" s="74" t="s">
        <v>87</v>
      </c>
      <c r="G56" s="70"/>
      <c r="H56" s="63"/>
      <c r="I56" s="63"/>
      <c r="J56" s="63"/>
      <c r="K56" s="63"/>
      <c r="L56" s="63"/>
      <c r="M56" s="63"/>
      <c r="N56" s="63"/>
      <c r="O56" s="74" t="s">
        <v>23</v>
      </c>
      <c r="P56" s="74">
        <v>3</v>
      </c>
      <c r="Q56" s="74"/>
      <c r="R56" s="74" t="s">
        <v>23</v>
      </c>
      <c r="S56" s="74">
        <v>3</v>
      </c>
      <c r="T56" s="89" t="s">
        <v>33</v>
      </c>
      <c r="U56" s="82"/>
      <c r="V56" s="52"/>
      <c r="W56" s="52"/>
      <c r="X56" s="52"/>
      <c r="Y56" s="52"/>
      <c r="Z56" s="52"/>
      <c r="AA56" s="60"/>
    </row>
    <row r="57" spans="1:27" s="67" customFormat="1" ht="12.75" customHeight="1" hidden="1">
      <c r="A57" s="52"/>
      <c r="B57" s="62" t="s">
        <v>88</v>
      </c>
      <c r="C57" s="63"/>
      <c r="D57" s="63"/>
      <c r="E57" s="63"/>
      <c r="F57" s="74" t="s">
        <v>89</v>
      </c>
      <c r="G57" s="70"/>
      <c r="H57" s="63"/>
      <c r="I57" s="63"/>
      <c r="J57" s="63"/>
      <c r="K57" s="63"/>
      <c r="L57" s="63"/>
      <c r="M57" s="63"/>
      <c r="N57" s="63"/>
      <c r="O57" s="74"/>
      <c r="P57" s="74"/>
      <c r="Q57" s="74"/>
      <c r="R57" s="74"/>
      <c r="S57" s="74"/>
      <c r="T57" s="88"/>
      <c r="U57" s="82"/>
      <c r="V57" s="52"/>
      <c r="W57" s="52"/>
      <c r="X57" s="52"/>
      <c r="Y57" s="52"/>
      <c r="Z57" s="52"/>
      <c r="AA57" s="60"/>
    </row>
    <row r="58" spans="1:27" s="67" customFormat="1" ht="12.75" customHeight="1" hidden="1">
      <c r="A58" s="52"/>
      <c r="B58" s="62" t="s">
        <v>90</v>
      </c>
      <c r="C58" s="63"/>
      <c r="D58" s="63"/>
      <c r="E58" s="63"/>
      <c r="F58" s="74" t="s">
        <v>91</v>
      </c>
      <c r="G58" s="70"/>
      <c r="H58" s="63"/>
      <c r="I58" s="63"/>
      <c r="J58" s="63"/>
      <c r="K58" s="63"/>
      <c r="L58" s="63"/>
      <c r="M58" s="63"/>
      <c r="N58" s="63"/>
      <c r="O58" s="63"/>
      <c r="P58" s="63"/>
      <c r="Q58" s="63"/>
      <c r="R58" s="63"/>
      <c r="S58" s="63"/>
      <c r="T58" s="69" t="s">
        <v>82</v>
      </c>
      <c r="U58" s="66"/>
      <c r="V58" s="52"/>
      <c r="W58" s="52"/>
      <c r="X58" s="52"/>
      <c r="Y58" s="52"/>
      <c r="Z58" s="52"/>
      <c r="AA58" s="60"/>
    </row>
    <row r="59" spans="1:27" s="67" customFormat="1" ht="12.75" customHeight="1" hidden="1">
      <c r="A59" s="52"/>
      <c r="B59" s="62" t="s">
        <v>92</v>
      </c>
      <c r="C59" s="63"/>
      <c r="D59" s="63"/>
      <c r="E59" s="63"/>
      <c r="F59" s="74" t="s">
        <v>93</v>
      </c>
      <c r="G59" s="70"/>
      <c r="H59" s="63"/>
      <c r="I59" s="63"/>
      <c r="J59" s="63"/>
      <c r="K59" s="63"/>
      <c r="L59" s="63"/>
      <c r="M59" s="63"/>
      <c r="N59" s="63"/>
      <c r="O59" s="63"/>
      <c r="P59" s="63"/>
      <c r="Q59" s="63"/>
      <c r="R59" s="63"/>
      <c r="S59" s="63"/>
      <c r="T59" s="88"/>
      <c r="U59" s="66"/>
      <c r="V59" s="52"/>
      <c r="W59" s="52"/>
      <c r="X59" s="52"/>
      <c r="Y59" s="52"/>
      <c r="Z59" s="52"/>
      <c r="AA59" s="60"/>
    </row>
    <row r="60" spans="1:27" s="67" customFormat="1" ht="12.75" customHeight="1" hidden="1">
      <c r="A60" s="52"/>
      <c r="B60" s="62" t="s">
        <v>94</v>
      </c>
      <c r="C60" s="63"/>
      <c r="D60" s="63"/>
      <c r="E60" s="63"/>
      <c r="F60" s="74" t="s">
        <v>95</v>
      </c>
      <c r="G60" s="70"/>
      <c r="H60" s="63"/>
      <c r="I60" s="63"/>
      <c r="J60" s="63"/>
      <c r="K60" s="63"/>
      <c r="L60" s="63"/>
      <c r="M60" s="63"/>
      <c r="N60" s="63"/>
      <c r="O60" s="63"/>
      <c r="P60" s="63"/>
      <c r="Q60" s="63"/>
      <c r="R60" s="63"/>
      <c r="S60" s="63"/>
      <c r="T60" s="88"/>
      <c r="U60" s="66"/>
      <c r="V60" s="52"/>
      <c r="W60" s="52"/>
      <c r="X60" s="52"/>
      <c r="Y60" s="52"/>
      <c r="Z60" s="52"/>
      <c r="AA60" s="60"/>
    </row>
    <row r="61" spans="1:27" s="67" customFormat="1" ht="12.75" customHeight="1" hidden="1">
      <c r="A61" s="52"/>
      <c r="B61" s="62" t="s">
        <v>96</v>
      </c>
      <c r="C61" s="63"/>
      <c r="D61" s="63"/>
      <c r="E61" s="63"/>
      <c r="F61" s="74" t="s">
        <v>97</v>
      </c>
      <c r="G61" s="70"/>
      <c r="H61" s="63"/>
      <c r="I61" s="63"/>
      <c r="J61" s="63"/>
      <c r="K61" s="63"/>
      <c r="L61" s="63"/>
      <c r="M61" s="63"/>
      <c r="N61" s="75" t="s">
        <v>98</v>
      </c>
      <c r="O61" s="64">
        <v>1</v>
      </c>
      <c r="P61" s="75" t="s">
        <v>99</v>
      </c>
      <c r="Q61" s="64">
        <v>1</v>
      </c>
      <c r="R61" s="75" t="s">
        <v>100</v>
      </c>
      <c r="S61" s="64">
        <v>1</v>
      </c>
      <c r="T61" s="90" t="s">
        <v>99</v>
      </c>
      <c r="U61" s="66"/>
      <c r="V61" s="52"/>
      <c r="W61" s="52"/>
      <c r="X61" s="52"/>
      <c r="Y61" s="52"/>
      <c r="Z61" s="52"/>
      <c r="AA61" s="60"/>
    </row>
    <row r="62" spans="1:27" s="67" customFormat="1" ht="12.75" customHeight="1" hidden="1">
      <c r="A62" s="52"/>
      <c r="B62" s="62" t="s">
        <v>86</v>
      </c>
      <c r="C62" s="63"/>
      <c r="D62" s="63"/>
      <c r="E62" s="63"/>
      <c r="F62" s="74" t="s">
        <v>101</v>
      </c>
      <c r="G62" s="70"/>
      <c r="H62" s="63"/>
      <c r="I62" s="63"/>
      <c r="J62" s="63"/>
      <c r="K62" s="63"/>
      <c r="L62" s="63"/>
      <c r="M62" s="63"/>
      <c r="N62" s="64" t="s">
        <v>85</v>
      </c>
      <c r="O62" s="64">
        <v>2</v>
      </c>
      <c r="P62" s="64" t="s">
        <v>85</v>
      </c>
      <c r="Q62" s="64">
        <v>2</v>
      </c>
      <c r="R62" s="64" t="s">
        <v>85</v>
      </c>
      <c r="S62" s="64">
        <v>2</v>
      </c>
      <c r="T62" s="90" t="s">
        <v>33</v>
      </c>
      <c r="U62" s="66"/>
      <c r="V62" s="52"/>
      <c r="W62" s="52"/>
      <c r="X62" s="52"/>
      <c r="Y62" s="52"/>
      <c r="Z62" s="52"/>
      <c r="AA62" s="60"/>
    </row>
    <row r="63" spans="1:27" s="67" customFormat="1" ht="12.75" customHeight="1" hidden="1">
      <c r="A63" s="52"/>
      <c r="B63" s="62" t="s">
        <v>88</v>
      </c>
      <c r="C63" s="63"/>
      <c r="D63" s="63"/>
      <c r="E63" s="63"/>
      <c r="F63" s="74" t="s">
        <v>102</v>
      </c>
      <c r="G63" s="70"/>
      <c r="H63" s="63"/>
      <c r="I63" s="63"/>
      <c r="J63" s="63"/>
      <c r="K63" s="63"/>
      <c r="L63" s="63"/>
      <c r="M63" s="63"/>
      <c r="N63" s="64" t="s">
        <v>103</v>
      </c>
      <c r="O63" s="64">
        <v>3</v>
      </c>
      <c r="P63" s="64" t="s">
        <v>103</v>
      </c>
      <c r="Q63" s="64">
        <v>3</v>
      </c>
      <c r="R63" s="64" t="s">
        <v>103</v>
      </c>
      <c r="S63" s="64">
        <v>3</v>
      </c>
      <c r="T63" s="88"/>
      <c r="U63" s="66"/>
      <c r="V63" s="52"/>
      <c r="W63" s="52"/>
      <c r="X63" s="52"/>
      <c r="Y63" s="52"/>
      <c r="Z63" s="52"/>
      <c r="AA63" s="60"/>
    </row>
    <row r="64" spans="1:27" s="67" customFormat="1" ht="12.75" customHeight="1" hidden="1">
      <c r="A64" s="52"/>
      <c r="B64" s="91" t="s">
        <v>110</v>
      </c>
      <c r="C64" s="92"/>
      <c r="D64" s="92"/>
      <c r="E64" s="92"/>
      <c r="F64" s="93" t="s">
        <v>104</v>
      </c>
      <c r="G64" s="93"/>
      <c r="H64" s="92"/>
      <c r="I64" s="92"/>
      <c r="J64" s="92"/>
      <c r="K64" s="92"/>
      <c r="L64" s="92"/>
      <c r="M64" s="92"/>
      <c r="N64" s="92"/>
      <c r="O64" s="92"/>
      <c r="P64" s="92"/>
      <c r="Q64" s="92"/>
      <c r="R64" s="92"/>
      <c r="S64" s="92"/>
      <c r="T64" s="95"/>
      <c r="U64" s="96"/>
      <c r="V64" s="52"/>
      <c r="W64" s="52"/>
      <c r="X64" s="52"/>
      <c r="Y64" s="52"/>
      <c r="Z64" s="52"/>
      <c r="AA64" s="60"/>
    </row>
    <row r="65" spans="1:27" s="67" customFormat="1" ht="12.75" customHeight="1" hidden="1">
      <c r="A65" s="52"/>
      <c r="B65" s="97" t="s">
        <v>18</v>
      </c>
      <c r="C65" s="98"/>
      <c r="D65" s="98"/>
      <c r="E65" s="98"/>
      <c r="F65" s="99" t="s">
        <v>105</v>
      </c>
      <c r="G65" s="99"/>
      <c r="H65" s="98"/>
      <c r="I65" s="98"/>
      <c r="J65" s="98"/>
      <c r="K65" s="98"/>
      <c r="L65" s="98"/>
      <c r="M65" s="98"/>
      <c r="N65" s="98"/>
      <c r="O65" s="98"/>
      <c r="P65" s="98"/>
      <c r="Q65" s="98"/>
      <c r="R65" s="98"/>
      <c r="S65" s="98"/>
      <c r="T65" s="100"/>
      <c r="U65" s="98"/>
      <c r="V65" s="98"/>
      <c r="W65" s="98"/>
      <c r="X65" s="52"/>
      <c r="Y65" s="52"/>
      <c r="Z65" s="52"/>
      <c r="AA65" s="60"/>
    </row>
    <row r="66" spans="1:27" s="67" customFormat="1" ht="12.75" customHeight="1" hidden="1">
      <c r="A66" s="52"/>
      <c r="B66" s="53" t="s">
        <v>111</v>
      </c>
      <c r="C66" s="54"/>
      <c r="D66" s="55">
        <v>3</v>
      </c>
      <c r="E66" s="56"/>
      <c r="F66" s="56"/>
      <c r="G66" s="56"/>
      <c r="H66" s="56"/>
      <c r="I66" s="56"/>
      <c r="J66" s="57" t="s">
        <v>19</v>
      </c>
      <c r="K66" s="56"/>
      <c r="L66" s="56"/>
      <c r="M66" s="56"/>
      <c r="N66" s="56"/>
      <c r="O66" s="56"/>
      <c r="P66" s="56"/>
      <c r="Q66" s="56"/>
      <c r="R66" s="56"/>
      <c r="S66" s="56"/>
      <c r="T66" s="58"/>
      <c r="U66" s="59"/>
      <c r="V66" s="52"/>
      <c r="W66" s="52"/>
      <c r="X66" s="52"/>
      <c r="Y66" s="52"/>
      <c r="Z66" s="52"/>
      <c r="AA66" s="60"/>
    </row>
    <row r="67" spans="1:27" s="67" customFormat="1" ht="12.75" customHeight="1" hidden="1">
      <c r="A67" s="52"/>
      <c r="B67" s="62" t="s">
        <v>20</v>
      </c>
      <c r="C67" s="63"/>
      <c r="D67" s="64">
        <v>4</v>
      </c>
      <c r="E67" s="63"/>
      <c r="F67" s="63"/>
      <c r="G67" s="63"/>
      <c r="H67" s="63"/>
      <c r="I67" s="63"/>
      <c r="J67" s="64" t="s">
        <v>21</v>
      </c>
      <c r="K67" s="63"/>
      <c r="L67" s="63"/>
      <c r="M67" s="63"/>
      <c r="N67" s="63"/>
      <c r="O67" s="63"/>
      <c r="P67" s="63"/>
      <c r="Q67" s="63"/>
      <c r="R67" s="63"/>
      <c r="S67" s="63"/>
      <c r="T67" s="65"/>
      <c r="U67" s="66"/>
      <c r="V67" s="52"/>
      <c r="W67" s="52"/>
      <c r="X67" s="52"/>
      <c r="Y67" s="52"/>
      <c r="Z67" s="52"/>
      <c r="AA67" s="60"/>
    </row>
    <row r="68" spans="1:27" s="67" customFormat="1" ht="12.75" customHeight="1" hidden="1">
      <c r="A68" s="52"/>
      <c r="B68" s="62" t="s">
        <v>22</v>
      </c>
      <c r="C68" s="63"/>
      <c r="D68" s="63"/>
      <c r="E68" s="63"/>
      <c r="F68" s="63"/>
      <c r="G68" s="63"/>
      <c r="H68" s="63"/>
      <c r="I68" s="63"/>
      <c r="J68" s="68" t="s">
        <v>23</v>
      </c>
      <c r="K68" s="63"/>
      <c r="L68" s="63"/>
      <c r="M68" s="63"/>
      <c r="N68" s="63"/>
      <c r="O68" s="63"/>
      <c r="P68" s="63"/>
      <c r="Q68" s="63"/>
      <c r="R68" s="63"/>
      <c r="S68" s="63"/>
      <c r="T68" s="69" t="s">
        <v>26</v>
      </c>
      <c r="U68" s="66"/>
      <c r="V68" s="52"/>
      <c r="W68" s="52"/>
      <c r="X68" s="52"/>
      <c r="Y68" s="52"/>
      <c r="Z68" s="52"/>
      <c r="AA68" s="60"/>
    </row>
    <row r="69" spans="1:27" s="67" customFormat="1" ht="12.75" customHeight="1" hidden="1">
      <c r="A69" s="52"/>
      <c r="B69" s="62" t="s">
        <v>25</v>
      </c>
      <c r="C69" s="63"/>
      <c r="D69" s="63"/>
      <c r="E69" s="63"/>
      <c r="F69" s="70" t="s">
        <v>26</v>
      </c>
      <c r="G69" s="70">
        <v>1</v>
      </c>
      <c r="H69" s="63"/>
      <c r="I69" s="63"/>
      <c r="J69" s="63"/>
      <c r="K69" s="63"/>
      <c r="L69" s="63"/>
      <c r="M69" s="63"/>
      <c r="N69" s="63"/>
      <c r="O69" s="63"/>
      <c r="P69" s="63"/>
      <c r="Q69" s="63"/>
      <c r="R69" s="63"/>
      <c r="S69" s="63"/>
      <c r="T69" s="71"/>
      <c r="U69" s="66"/>
      <c r="V69" s="52"/>
      <c r="W69" s="52"/>
      <c r="X69" s="52"/>
      <c r="Y69" s="52"/>
      <c r="Z69" s="52"/>
      <c r="AA69" s="60"/>
    </row>
    <row r="70" spans="1:27" s="67" customFormat="1" ht="12.75" customHeight="1" hidden="1">
      <c r="A70" s="52"/>
      <c r="B70" s="72" t="s">
        <v>27</v>
      </c>
      <c r="C70" s="73"/>
      <c r="D70" s="63"/>
      <c r="E70" s="63"/>
      <c r="F70" s="74" t="s">
        <v>24</v>
      </c>
      <c r="G70" s="70"/>
      <c r="H70" s="75" t="s">
        <v>28</v>
      </c>
      <c r="I70" s="75"/>
      <c r="J70" s="63"/>
      <c r="K70" s="63"/>
      <c r="L70" s="63"/>
      <c r="M70" s="63"/>
      <c r="N70" s="63"/>
      <c r="O70" s="63"/>
      <c r="P70" s="63"/>
      <c r="Q70" s="63"/>
      <c r="R70" s="63"/>
      <c r="S70" s="63"/>
      <c r="T70" s="76" t="s">
        <v>19</v>
      </c>
      <c r="U70" s="66"/>
      <c r="V70" s="52"/>
      <c r="W70" s="52"/>
      <c r="X70" s="52"/>
      <c r="Y70" s="52"/>
      <c r="Z70" s="52"/>
      <c r="AA70" s="60"/>
    </row>
    <row r="71" spans="1:27" s="67" customFormat="1" ht="12.75" customHeight="1" hidden="1">
      <c r="A71" s="52"/>
      <c r="B71" s="72" t="s">
        <v>29</v>
      </c>
      <c r="C71" s="77"/>
      <c r="D71" s="63"/>
      <c r="E71" s="63"/>
      <c r="F71" s="74" t="s">
        <v>30</v>
      </c>
      <c r="G71" s="70"/>
      <c r="H71" s="64" t="s">
        <v>21</v>
      </c>
      <c r="I71" s="64"/>
      <c r="J71" s="63"/>
      <c r="K71" s="63"/>
      <c r="L71" s="63"/>
      <c r="M71" s="63"/>
      <c r="N71" s="63"/>
      <c r="O71" s="63"/>
      <c r="P71" s="63"/>
      <c r="Q71" s="63"/>
      <c r="R71" s="63"/>
      <c r="S71" s="63"/>
      <c r="T71" s="78"/>
      <c r="U71" s="66"/>
      <c r="V71" s="52"/>
      <c r="W71" s="52"/>
      <c r="X71" s="52"/>
      <c r="Y71" s="52"/>
      <c r="Z71" s="52"/>
      <c r="AA71" s="60"/>
    </row>
    <row r="72" spans="1:27" s="67" customFormat="1" ht="12.75" customHeight="1" hidden="1">
      <c r="A72" s="52"/>
      <c r="B72" s="72" t="s">
        <v>31</v>
      </c>
      <c r="C72" s="77"/>
      <c r="D72" s="63"/>
      <c r="E72" s="63"/>
      <c r="F72" s="74" t="s">
        <v>32</v>
      </c>
      <c r="G72" s="70"/>
      <c r="H72" s="64" t="s">
        <v>23</v>
      </c>
      <c r="I72" s="64"/>
      <c r="J72" s="63"/>
      <c r="K72" s="63"/>
      <c r="L72" s="63"/>
      <c r="M72" s="63"/>
      <c r="N72" s="63"/>
      <c r="O72" s="63"/>
      <c r="P72" s="63"/>
      <c r="Q72" s="63"/>
      <c r="R72" s="70" t="s">
        <v>33</v>
      </c>
      <c r="S72" s="74"/>
      <c r="T72" s="78"/>
      <c r="U72" s="66"/>
      <c r="V72" s="52"/>
      <c r="W72" s="52"/>
      <c r="X72" s="52"/>
      <c r="Y72" s="52"/>
      <c r="Z72" s="52"/>
      <c r="AA72" s="60"/>
    </row>
    <row r="73" spans="1:27" s="67" customFormat="1" ht="12.75" customHeight="1" hidden="1">
      <c r="A73" s="52"/>
      <c r="B73" s="79" t="s">
        <v>34</v>
      </c>
      <c r="C73" s="80"/>
      <c r="D73" s="63"/>
      <c r="E73" s="63"/>
      <c r="F73" s="74" t="s">
        <v>35</v>
      </c>
      <c r="G73" s="70"/>
      <c r="H73" s="74" t="s">
        <v>36</v>
      </c>
      <c r="I73" s="64"/>
      <c r="J73" s="70" t="s">
        <v>37</v>
      </c>
      <c r="K73" s="70">
        <v>1</v>
      </c>
      <c r="L73" s="63"/>
      <c r="M73" s="63"/>
      <c r="N73" s="63"/>
      <c r="O73" s="63"/>
      <c r="P73" s="63"/>
      <c r="Q73" s="63"/>
      <c r="R73" s="74" t="s">
        <v>21</v>
      </c>
      <c r="S73" s="74"/>
      <c r="T73" s="69" t="s">
        <v>37</v>
      </c>
      <c r="U73" s="66"/>
      <c r="V73" s="52"/>
      <c r="W73" s="52"/>
      <c r="X73" s="52"/>
      <c r="Y73" s="52"/>
      <c r="Z73" s="52"/>
      <c r="AA73" s="60"/>
    </row>
    <row r="74" spans="1:27" s="67" customFormat="1" ht="12.75" customHeight="1" hidden="1">
      <c r="A74" s="52"/>
      <c r="B74" s="62" t="s">
        <v>39</v>
      </c>
      <c r="C74" s="63"/>
      <c r="D74" s="63"/>
      <c r="E74" s="63"/>
      <c r="F74" s="74" t="s">
        <v>40</v>
      </c>
      <c r="G74" s="70"/>
      <c r="H74" s="74" t="s">
        <v>41</v>
      </c>
      <c r="I74" s="64"/>
      <c r="J74" s="74" t="s">
        <v>38</v>
      </c>
      <c r="K74" s="74">
        <v>2</v>
      </c>
      <c r="L74" s="75" t="s">
        <v>42</v>
      </c>
      <c r="M74" s="75">
        <v>1</v>
      </c>
      <c r="N74" s="81"/>
      <c r="O74" s="81"/>
      <c r="P74" s="81"/>
      <c r="Q74" s="81"/>
      <c r="R74" s="74" t="s">
        <v>23</v>
      </c>
      <c r="S74" s="70"/>
      <c r="T74" s="69" t="s">
        <v>42</v>
      </c>
      <c r="U74" s="82"/>
      <c r="V74" s="52"/>
      <c r="W74" s="52"/>
      <c r="X74" s="52"/>
      <c r="Y74" s="52"/>
      <c r="Z74" s="52"/>
      <c r="AA74" s="60"/>
    </row>
    <row r="75" spans="1:27" s="67" customFormat="1" ht="12.75" customHeight="1" hidden="1">
      <c r="A75" s="52"/>
      <c r="B75" s="62" t="s">
        <v>43</v>
      </c>
      <c r="C75" s="63"/>
      <c r="D75" s="63"/>
      <c r="E75" s="63"/>
      <c r="F75" s="74" t="s">
        <v>44</v>
      </c>
      <c r="G75" s="70"/>
      <c r="H75" s="74" t="s">
        <v>45</v>
      </c>
      <c r="I75" s="63"/>
      <c r="J75" s="74" t="s">
        <v>46</v>
      </c>
      <c r="K75" s="74">
        <v>3</v>
      </c>
      <c r="L75" s="64" t="s">
        <v>47</v>
      </c>
      <c r="M75" s="64">
        <v>2</v>
      </c>
      <c r="N75" s="70" t="s">
        <v>48</v>
      </c>
      <c r="O75" s="70">
        <v>1</v>
      </c>
      <c r="P75" s="81"/>
      <c r="Q75" s="81"/>
      <c r="R75" s="81"/>
      <c r="S75" s="81"/>
      <c r="T75" s="69" t="s">
        <v>48</v>
      </c>
      <c r="U75" s="82"/>
      <c r="V75" s="52"/>
      <c r="W75" s="52"/>
      <c r="X75" s="52"/>
      <c r="Y75" s="52"/>
      <c r="Z75" s="52"/>
      <c r="AA75" s="60"/>
    </row>
    <row r="76" spans="1:27" s="67" customFormat="1" ht="12.75" customHeight="1" hidden="1">
      <c r="A76" s="52"/>
      <c r="B76" s="62" t="s">
        <v>50</v>
      </c>
      <c r="C76" s="63"/>
      <c r="D76" s="63"/>
      <c r="E76" s="63"/>
      <c r="F76" s="74" t="s">
        <v>51</v>
      </c>
      <c r="G76" s="70"/>
      <c r="H76" s="74" t="s">
        <v>52</v>
      </c>
      <c r="I76" s="63"/>
      <c r="J76" s="74" t="s">
        <v>53</v>
      </c>
      <c r="K76" s="74">
        <v>4</v>
      </c>
      <c r="L76" s="83" t="s">
        <v>54</v>
      </c>
      <c r="M76" s="83">
        <v>3</v>
      </c>
      <c r="N76" s="74" t="s">
        <v>49</v>
      </c>
      <c r="O76" s="74">
        <v>2</v>
      </c>
      <c r="P76" s="75" t="s">
        <v>55</v>
      </c>
      <c r="Q76" s="75">
        <v>1</v>
      </c>
      <c r="R76" s="84" t="s">
        <v>56</v>
      </c>
      <c r="S76" s="84">
        <v>1</v>
      </c>
      <c r="T76" s="69" t="s">
        <v>55</v>
      </c>
      <c r="U76" s="66"/>
      <c r="V76" s="52"/>
      <c r="W76" s="52"/>
      <c r="X76" s="52"/>
      <c r="Y76" s="52"/>
      <c r="Z76" s="52"/>
      <c r="AA76" s="60"/>
    </row>
    <row r="77" spans="1:27" s="67" customFormat="1" ht="12.75" customHeight="1" hidden="1">
      <c r="A77" s="52"/>
      <c r="B77" s="62" t="s">
        <v>58</v>
      </c>
      <c r="C77" s="63"/>
      <c r="D77" s="63"/>
      <c r="E77" s="63"/>
      <c r="F77" s="74" t="s">
        <v>59</v>
      </c>
      <c r="G77" s="70"/>
      <c r="H77" s="74" t="s">
        <v>60</v>
      </c>
      <c r="I77" s="63"/>
      <c r="J77" s="74"/>
      <c r="K77" s="74"/>
      <c r="L77" s="64"/>
      <c r="M77" s="64"/>
      <c r="N77" s="74" t="s">
        <v>61</v>
      </c>
      <c r="O77" s="74">
        <v>3</v>
      </c>
      <c r="P77" s="64" t="s">
        <v>57</v>
      </c>
      <c r="Q77" s="64">
        <v>2</v>
      </c>
      <c r="R77" s="84" t="s">
        <v>21</v>
      </c>
      <c r="S77" s="84">
        <v>2</v>
      </c>
      <c r="T77" s="69" t="s">
        <v>28</v>
      </c>
      <c r="U77" s="66"/>
      <c r="V77" s="52"/>
      <c r="W77" s="52"/>
      <c r="X77" s="52"/>
      <c r="Y77" s="52"/>
      <c r="Z77" s="52"/>
      <c r="AA77" s="60"/>
    </row>
    <row r="78" spans="1:27" s="67" customFormat="1" ht="12.75" customHeight="1" hidden="1">
      <c r="A78" s="52"/>
      <c r="B78" s="62" t="s">
        <v>62</v>
      </c>
      <c r="C78" s="63"/>
      <c r="D78" s="63"/>
      <c r="E78" s="63"/>
      <c r="F78" s="85" t="s">
        <v>63</v>
      </c>
      <c r="G78" s="70"/>
      <c r="H78" s="74" t="s">
        <v>64</v>
      </c>
      <c r="I78" s="63"/>
      <c r="J78" s="63"/>
      <c r="K78" s="63"/>
      <c r="L78" s="63"/>
      <c r="M78" s="63"/>
      <c r="N78" s="74" t="s">
        <v>65</v>
      </c>
      <c r="O78" s="74">
        <v>4</v>
      </c>
      <c r="P78" s="64" t="s">
        <v>66</v>
      </c>
      <c r="Q78" s="64">
        <v>3</v>
      </c>
      <c r="R78" s="84" t="s">
        <v>23</v>
      </c>
      <c r="S78" s="84">
        <v>3</v>
      </c>
      <c r="T78" s="86" t="s">
        <v>36</v>
      </c>
      <c r="U78" s="66"/>
      <c r="V78" s="52"/>
      <c r="W78" s="52"/>
      <c r="X78" s="52"/>
      <c r="Y78" s="52"/>
      <c r="Z78" s="52"/>
      <c r="AA78" s="60"/>
    </row>
    <row r="79" spans="1:27" s="67" customFormat="1" ht="12.75" customHeight="1" hidden="1">
      <c r="A79" s="52"/>
      <c r="B79" s="62" t="s">
        <v>67</v>
      </c>
      <c r="C79" s="63"/>
      <c r="D79" s="63"/>
      <c r="E79" s="63"/>
      <c r="F79" s="74" t="s">
        <v>68</v>
      </c>
      <c r="G79" s="70"/>
      <c r="H79" s="74" t="s">
        <v>69</v>
      </c>
      <c r="I79" s="63"/>
      <c r="J79" s="63"/>
      <c r="K79" s="63"/>
      <c r="L79" s="63"/>
      <c r="M79" s="63"/>
      <c r="N79" s="74" t="s">
        <v>70</v>
      </c>
      <c r="O79" s="74">
        <v>5</v>
      </c>
      <c r="P79" s="64" t="s">
        <v>71</v>
      </c>
      <c r="Q79" s="64">
        <v>4</v>
      </c>
      <c r="R79" s="84"/>
      <c r="S79" s="84"/>
      <c r="T79" s="87"/>
      <c r="U79" s="66"/>
      <c r="V79" s="52"/>
      <c r="W79" s="52"/>
      <c r="X79" s="52"/>
      <c r="Y79" s="52"/>
      <c r="Z79" s="52"/>
      <c r="AA79" s="60"/>
    </row>
    <row r="80" spans="1:27" s="67" customFormat="1" ht="12.75" customHeight="1" hidden="1">
      <c r="A80" s="52"/>
      <c r="B80" s="62" t="s">
        <v>72</v>
      </c>
      <c r="C80" s="63"/>
      <c r="D80" s="63"/>
      <c r="E80" s="63"/>
      <c r="F80" s="74" t="s">
        <v>73</v>
      </c>
      <c r="G80" s="70"/>
      <c r="H80" s="74" t="s">
        <v>74</v>
      </c>
      <c r="I80" s="63"/>
      <c r="J80" s="63"/>
      <c r="K80" s="63"/>
      <c r="L80" s="63"/>
      <c r="M80" s="63"/>
      <c r="N80" s="74"/>
      <c r="O80" s="74"/>
      <c r="P80" s="64" t="s">
        <v>75</v>
      </c>
      <c r="Q80" s="64">
        <v>5</v>
      </c>
      <c r="R80" s="63"/>
      <c r="S80" s="63"/>
      <c r="T80" s="69" t="s">
        <v>56</v>
      </c>
      <c r="U80" s="66"/>
      <c r="V80" s="52"/>
      <c r="W80" s="52"/>
      <c r="X80" s="52"/>
      <c r="Y80" s="52"/>
      <c r="Z80" s="52"/>
      <c r="AA80" s="60"/>
    </row>
    <row r="81" spans="1:27" s="67" customFormat="1" ht="12.75" customHeight="1" hidden="1">
      <c r="A81" s="52"/>
      <c r="B81" s="62" t="s">
        <v>76</v>
      </c>
      <c r="C81" s="63"/>
      <c r="D81" s="63"/>
      <c r="E81" s="63"/>
      <c r="F81" s="74" t="s">
        <v>77</v>
      </c>
      <c r="G81" s="70"/>
      <c r="H81" s="74" t="s">
        <v>78</v>
      </c>
      <c r="I81" s="63"/>
      <c r="J81" s="63"/>
      <c r="K81" s="63"/>
      <c r="L81" s="63"/>
      <c r="M81" s="63"/>
      <c r="N81" s="63"/>
      <c r="O81" s="63"/>
      <c r="P81" s="64"/>
      <c r="Q81" s="64"/>
      <c r="R81" s="63"/>
      <c r="S81" s="63"/>
      <c r="T81" s="88"/>
      <c r="U81" s="66"/>
      <c r="V81" s="52"/>
      <c r="W81" s="52"/>
      <c r="X81" s="52"/>
      <c r="Y81" s="52"/>
      <c r="Z81" s="52"/>
      <c r="AA81" s="60"/>
    </row>
    <row r="82" spans="1:27" s="67" customFormat="1" ht="12.75" customHeight="1" hidden="1">
      <c r="A82" s="52"/>
      <c r="B82" s="62" t="s">
        <v>79</v>
      </c>
      <c r="C82" s="63"/>
      <c r="D82" s="63"/>
      <c r="E82" s="63"/>
      <c r="F82" s="74" t="s">
        <v>80</v>
      </c>
      <c r="G82" s="70"/>
      <c r="H82" s="63"/>
      <c r="I82" s="63"/>
      <c r="J82" s="63"/>
      <c r="K82" s="63"/>
      <c r="L82" s="63"/>
      <c r="M82" s="63"/>
      <c r="N82" s="63"/>
      <c r="O82" s="70" t="s">
        <v>81</v>
      </c>
      <c r="P82" s="74">
        <v>1</v>
      </c>
      <c r="Q82" s="74"/>
      <c r="R82" s="70" t="s">
        <v>82</v>
      </c>
      <c r="S82" s="70">
        <v>1</v>
      </c>
      <c r="T82" s="88"/>
      <c r="U82" s="66"/>
      <c r="V82" s="52"/>
      <c r="W82" s="52"/>
      <c r="X82" s="52"/>
      <c r="Y82" s="52"/>
      <c r="Z82" s="52"/>
      <c r="AA82" s="60"/>
    </row>
    <row r="83" spans="1:27" s="67" customFormat="1" ht="12.75" customHeight="1" hidden="1">
      <c r="A83" s="52"/>
      <c r="B83" s="62" t="s">
        <v>83</v>
      </c>
      <c r="C83" s="63"/>
      <c r="D83" s="63"/>
      <c r="E83" s="63"/>
      <c r="F83" s="74" t="s">
        <v>84</v>
      </c>
      <c r="G83" s="70"/>
      <c r="H83" s="63"/>
      <c r="I83" s="63"/>
      <c r="J83" s="63"/>
      <c r="K83" s="63"/>
      <c r="L83" s="63"/>
      <c r="M83" s="63"/>
      <c r="N83" s="63"/>
      <c r="O83" s="74" t="s">
        <v>21</v>
      </c>
      <c r="P83" s="74">
        <v>2</v>
      </c>
      <c r="Q83" s="74"/>
      <c r="R83" s="74" t="s">
        <v>21</v>
      </c>
      <c r="S83" s="74">
        <v>2</v>
      </c>
      <c r="T83" s="89" t="s">
        <v>100</v>
      </c>
      <c r="U83" s="82"/>
      <c r="V83" s="52"/>
      <c r="W83" s="52"/>
      <c r="X83" s="52"/>
      <c r="Y83" s="52"/>
      <c r="Z83" s="52"/>
      <c r="AA83" s="60"/>
    </row>
    <row r="84" spans="1:27" s="67" customFormat="1" ht="12.75" customHeight="1" hidden="1">
      <c r="A84" s="52"/>
      <c r="B84" s="62" t="s">
        <v>86</v>
      </c>
      <c r="C84" s="63"/>
      <c r="D84" s="63"/>
      <c r="E84" s="63"/>
      <c r="F84" s="74" t="s">
        <v>87</v>
      </c>
      <c r="G84" s="70"/>
      <c r="H84" s="63"/>
      <c r="I84" s="63"/>
      <c r="J84" s="63"/>
      <c r="K84" s="63"/>
      <c r="L84" s="63"/>
      <c r="M84" s="63"/>
      <c r="N84" s="63"/>
      <c r="O84" s="74" t="s">
        <v>23</v>
      </c>
      <c r="P84" s="74">
        <v>3</v>
      </c>
      <c r="Q84" s="74"/>
      <c r="R84" s="74" t="s">
        <v>23</v>
      </c>
      <c r="S84" s="74">
        <v>3</v>
      </c>
      <c r="T84" s="89" t="s">
        <v>33</v>
      </c>
      <c r="U84" s="82"/>
      <c r="V84" s="52"/>
      <c r="W84" s="52"/>
      <c r="X84" s="52"/>
      <c r="Y84" s="52"/>
      <c r="Z84" s="52"/>
      <c r="AA84" s="60"/>
    </row>
    <row r="85" spans="1:27" s="67" customFormat="1" ht="12.75" customHeight="1" hidden="1">
      <c r="A85" s="52"/>
      <c r="B85" s="62" t="s">
        <v>88</v>
      </c>
      <c r="C85" s="63"/>
      <c r="D85" s="63"/>
      <c r="E85" s="63"/>
      <c r="F85" s="74" t="s">
        <v>89</v>
      </c>
      <c r="G85" s="70"/>
      <c r="H85" s="63"/>
      <c r="I85" s="63"/>
      <c r="J85" s="63"/>
      <c r="K85" s="63"/>
      <c r="L85" s="63"/>
      <c r="M85" s="63"/>
      <c r="N85" s="63"/>
      <c r="O85" s="74"/>
      <c r="P85" s="74"/>
      <c r="Q85" s="74"/>
      <c r="R85" s="74"/>
      <c r="S85" s="74"/>
      <c r="T85" s="88"/>
      <c r="U85" s="82"/>
      <c r="V85" s="52"/>
      <c r="W85" s="52"/>
      <c r="X85" s="52"/>
      <c r="Y85" s="52"/>
      <c r="Z85" s="52"/>
      <c r="AA85" s="60"/>
    </row>
    <row r="86" spans="1:27" s="67" customFormat="1" ht="12.75" customHeight="1" hidden="1">
      <c r="A86" s="52"/>
      <c r="B86" s="62" t="s">
        <v>90</v>
      </c>
      <c r="C86" s="63"/>
      <c r="D86" s="63"/>
      <c r="E86" s="63"/>
      <c r="F86" s="74" t="s">
        <v>91</v>
      </c>
      <c r="G86" s="70"/>
      <c r="H86" s="63"/>
      <c r="I86" s="63"/>
      <c r="J86" s="63"/>
      <c r="K86" s="63"/>
      <c r="L86" s="63"/>
      <c r="M86" s="63"/>
      <c r="N86" s="63"/>
      <c r="O86" s="63"/>
      <c r="P86" s="63"/>
      <c r="Q86" s="63"/>
      <c r="R86" s="63"/>
      <c r="S86" s="63"/>
      <c r="T86" s="69" t="s">
        <v>82</v>
      </c>
      <c r="U86" s="66"/>
      <c r="V86" s="52"/>
      <c r="W86" s="52"/>
      <c r="X86" s="52"/>
      <c r="Y86" s="52"/>
      <c r="Z86" s="52"/>
      <c r="AA86" s="60"/>
    </row>
    <row r="87" spans="1:27" s="67" customFormat="1" ht="12.75" customHeight="1" hidden="1">
      <c r="A87" s="52"/>
      <c r="B87" s="62" t="s">
        <v>92</v>
      </c>
      <c r="C87" s="63"/>
      <c r="D87" s="63"/>
      <c r="E87" s="63"/>
      <c r="F87" s="74" t="s">
        <v>93</v>
      </c>
      <c r="G87" s="70"/>
      <c r="H87" s="63"/>
      <c r="I87" s="63"/>
      <c r="J87" s="63"/>
      <c r="K87" s="63"/>
      <c r="L87" s="63"/>
      <c r="M87" s="63"/>
      <c r="N87" s="63"/>
      <c r="O87" s="63"/>
      <c r="P87" s="63"/>
      <c r="Q87" s="63"/>
      <c r="R87" s="63"/>
      <c r="S87" s="63"/>
      <c r="T87" s="88"/>
      <c r="U87" s="66"/>
      <c r="V87" s="52"/>
      <c r="W87" s="52"/>
      <c r="X87" s="52"/>
      <c r="Y87" s="52"/>
      <c r="Z87" s="52"/>
      <c r="AA87" s="60"/>
    </row>
    <row r="88" spans="1:27" s="67" customFormat="1" ht="12.75" customHeight="1" hidden="1">
      <c r="A88" s="52"/>
      <c r="B88" s="62" t="s">
        <v>94</v>
      </c>
      <c r="C88" s="63"/>
      <c r="D88" s="63"/>
      <c r="E88" s="63"/>
      <c r="F88" s="74" t="s">
        <v>95</v>
      </c>
      <c r="G88" s="70"/>
      <c r="H88" s="63"/>
      <c r="I88" s="63"/>
      <c r="J88" s="63"/>
      <c r="K88" s="63"/>
      <c r="L88" s="63"/>
      <c r="M88" s="63"/>
      <c r="N88" s="63"/>
      <c r="O88" s="63"/>
      <c r="P88" s="63"/>
      <c r="Q88" s="63"/>
      <c r="R88" s="63"/>
      <c r="S88" s="63"/>
      <c r="T88" s="88"/>
      <c r="U88" s="66"/>
      <c r="V88" s="52"/>
      <c r="W88" s="52"/>
      <c r="X88" s="52"/>
      <c r="Y88" s="52"/>
      <c r="Z88" s="52"/>
      <c r="AA88" s="60"/>
    </row>
    <row r="89" spans="1:27" s="67" customFormat="1" ht="12.75" customHeight="1" hidden="1">
      <c r="A89" s="52"/>
      <c r="B89" s="62" t="s">
        <v>96</v>
      </c>
      <c r="C89" s="63"/>
      <c r="D89" s="63"/>
      <c r="E89" s="63"/>
      <c r="F89" s="74" t="s">
        <v>97</v>
      </c>
      <c r="G89" s="70"/>
      <c r="H89" s="63"/>
      <c r="I89" s="63"/>
      <c r="J89" s="63"/>
      <c r="K89" s="63"/>
      <c r="L89" s="63"/>
      <c r="M89" s="63"/>
      <c r="N89" s="75" t="s">
        <v>98</v>
      </c>
      <c r="O89" s="64">
        <v>1</v>
      </c>
      <c r="P89" s="75" t="s">
        <v>99</v>
      </c>
      <c r="Q89" s="64">
        <v>1</v>
      </c>
      <c r="R89" s="75" t="s">
        <v>100</v>
      </c>
      <c r="S89" s="64">
        <v>1</v>
      </c>
      <c r="T89" s="90" t="s">
        <v>99</v>
      </c>
      <c r="U89" s="66"/>
      <c r="V89" s="52"/>
      <c r="W89" s="52"/>
      <c r="X89" s="52"/>
      <c r="Y89" s="52"/>
      <c r="Z89" s="52"/>
      <c r="AA89" s="60"/>
    </row>
    <row r="90" spans="1:27" s="67" customFormat="1" ht="12.75" customHeight="1" hidden="1">
      <c r="A90" s="52"/>
      <c r="B90" s="62" t="s">
        <v>86</v>
      </c>
      <c r="C90" s="63"/>
      <c r="D90" s="63"/>
      <c r="E90" s="63"/>
      <c r="F90" s="74" t="s">
        <v>101</v>
      </c>
      <c r="G90" s="70"/>
      <c r="H90" s="63"/>
      <c r="I90" s="63"/>
      <c r="J90" s="63"/>
      <c r="K90" s="63"/>
      <c r="L90" s="63"/>
      <c r="M90" s="63"/>
      <c r="N90" s="64" t="s">
        <v>85</v>
      </c>
      <c r="O90" s="64">
        <v>2</v>
      </c>
      <c r="P90" s="64" t="s">
        <v>85</v>
      </c>
      <c r="Q90" s="64">
        <v>2</v>
      </c>
      <c r="R90" s="64" t="s">
        <v>85</v>
      </c>
      <c r="S90" s="64">
        <v>2</v>
      </c>
      <c r="T90" s="90" t="s">
        <v>33</v>
      </c>
      <c r="U90" s="66"/>
      <c r="V90" s="52"/>
      <c r="W90" s="52"/>
      <c r="X90" s="52"/>
      <c r="Y90" s="52"/>
      <c r="Z90" s="52"/>
      <c r="AA90" s="60"/>
    </row>
    <row r="91" spans="1:27" s="67" customFormat="1" ht="12.75" customHeight="1" hidden="1">
      <c r="A91" s="52"/>
      <c r="B91" s="62" t="s">
        <v>88</v>
      </c>
      <c r="C91" s="63"/>
      <c r="D91" s="63"/>
      <c r="E91" s="63"/>
      <c r="F91" s="74" t="s">
        <v>102</v>
      </c>
      <c r="G91" s="70"/>
      <c r="H91" s="63"/>
      <c r="I91" s="63"/>
      <c r="J91" s="63"/>
      <c r="K91" s="63"/>
      <c r="L91" s="63"/>
      <c r="M91" s="63"/>
      <c r="N91" s="64" t="s">
        <v>103</v>
      </c>
      <c r="O91" s="64">
        <v>3</v>
      </c>
      <c r="P91" s="64" t="s">
        <v>103</v>
      </c>
      <c r="Q91" s="64">
        <v>3</v>
      </c>
      <c r="R91" s="64" t="s">
        <v>103</v>
      </c>
      <c r="S91" s="64">
        <v>3</v>
      </c>
      <c r="T91" s="88"/>
      <c r="U91" s="66"/>
      <c r="V91" s="52"/>
      <c r="W91" s="52"/>
      <c r="X91" s="52"/>
      <c r="Y91" s="52"/>
      <c r="Z91" s="52"/>
      <c r="AA91" s="60"/>
    </row>
    <row r="92" spans="1:27" s="67" customFormat="1" ht="12.75" customHeight="1" hidden="1">
      <c r="A92" s="52"/>
      <c r="B92" s="91" t="s">
        <v>112</v>
      </c>
      <c r="C92" s="92"/>
      <c r="D92" s="92"/>
      <c r="E92" s="92"/>
      <c r="F92" s="93" t="s">
        <v>104</v>
      </c>
      <c r="G92" s="93"/>
      <c r="H92" s="94"/>
      <c r="I92" s="92"/>
      <c r="J92" s="92"/>
      <c r="K92" s="92"/>
      <c r="L92" s="92"/>
      <c r="M92" s="92"/>
      <c r="N92" s="92"/>
      <c r="O92" s="92"/>
      <c r="P92" s="92"/>
      <c r="Q92" s="92"/>
      <c r="R92" s="92"/>
      <c r="S92" s="92"/>
      <c r="T92" s="95"/>
      <c r="U92" s="96"/>
      <c r="V92" s="52"/>
      <c r="W92" s="52"/>
      <c r="X92" s="52"/>
      <c r="Y92" s="52"/>
      <c r="Z92" s="52"/>
      <c r="AA92" s="60"/>
    </row>
    <row r="93" spans="1:27" s="67" customFormat="1" ht="12.75" customHeight="1" hidden="1">
      <c r="A93" s="52"/>
      <c r="B93" s="97" t="s">
        <v>18</v>
      </c>
      <c r="C93" s="98"/>
      <c r="D93" s="98"/>
      <c r="E93" s="98"/>
      <c r="F93" s="99" t="s">
        <v>105</v>
      </c>
      <c r="G93" s="99"/>
      <c r="H93" s="98"/>
      <c r="I93" s="98"/>
      <c r="J93" s="98"/>
      <c r="K93" s="98"/>
      <c r="L93" s="98"/>
      <c r="M93" s="98"/>
      <c r="N93" s="98"/>
      <c r="O93" s="98"/>
      <c r="P93" s="98"/>
      <c r="Q93" s="98"/>
      <c r="R93" s="98"/>
      <c r="S93" s="98"/>
      <c r="T93" s="100"/>
      <c r="U93" s="98"/>
      <c r="V93" s="98"/>
      <c r="W93" s="98"/>
      <c r="X93" s="52"/>
      <c r="Y93" s="52"/>
      <c r="Z93" s="52"/>
      <c r="AA93" s="60"/>
    </row>
    <row r="94" spans="1:27" s="67" customFormat="1" ht="12.75" customHeight="1" hidden="1">
      <c r="A94" s="52"/>
      <c r="B94" s="53" t="s">
        <v>113</v>
      </c>
      <c r="C94" s="54"/>
      <c r="D94" s="55">
        <v>3</v>
      </c>
      <c r="E94" s="56"/>
      <c r="F94" s="56"/>
      <c r="G94" s="56"/>
      <c r="H94" s="56"/>
      <c r="I94" s="56"/>
      <c r="J94" s="57" t="s">
        <v>19</v>
      </c>
      <c r="K94" s="56"/>
      <c r="L94" s="56"/>
      <c r="M94" s="56"/>
      <c r="N94" s="56"/>
      <c r="O94" s="56"/>
      <c r="P94" s="56"/>
      <c r="Q94" s="56"/>
      <c r="R94" s="56"/>
      <c r="S94" s="56"/>
      <c r="T94" s="58"/>
      <c r="U94" s="59"/>
      <c r="V94" s="52"/>
      <c r="W94" s="52"/>
      <c r="X94" s="52"/>
      <c r="Y94" s="52"/>
      <c r="Z94" s="52"/>
      <c r="AA94" s="60"/>
    </row>
    <row r="95" spans="1:27" s="67" customFormat="1" ht="12.75" customHeight="1" hidden="1">
      <c r="A95" s="52"/>
      <c r="B95" s="62" t="s">
        <v>20</v>
      </c>
      <c r="C95" s="63"/>
      <c r="D95" s="64">
        <v>4</v>
      </c>
      <c r="E95" s="63"/>
      <c r="F95" s="63"/>
      <c r="G95" s="63"/>
      <c r="H95" s="63"/>
      <c r="I95" s="63"/>
      <c r="J95" s="64" t="s">
        <v>21</v>
      </c>
      <c r="K95" s="63"/>
      <c r="L95" s="63"/>
      <c r="M95" s="63"/>
      <c r="N95" s="63"/>
      <c r="O95" s="63"/>
      <c r="P95" s="63"/>
      <c r="Q95" s="63"/>
      <c r="R95" s="63"/>
      <c r="S95" s="63"/>
      <c r="T95" s="65"/>
      <c r="U95" s="66"/>
      <c r="V95" s="52"/>
      <c r="W95" s="52"/>
      <c r="X95" s="52"/>
      <c r="Y95" s="52"/>
      <c r="Z95" s="52"/>
      <c r="AA95" s="60"/>
    </row>
    <row r="96" spans="1:27" s="67" customFormat="1" ht="12.75" customHeight="1" hidden="1">
      <c r="A96" s="52"/>
      <c r="B96" s="62" t="s">
        <v>22</v>
      </c>
      <c r="C96" s="63"/>
      <c r="D96" s="63"/>
      <c r="E96" s="63"/>
      <c r="F96" s="63"/>
      <c r="G96" s="63"/>
      <c r="H96" s="63"/>
      <c r="I96" s="63"/>
      <c r="J96" s="68" t="s">
        <v>23</v>
      </c>
      <c r="K96" s="63"/>
      <c r="L96" s="63"/>
      <c r="M96" s="63"/>
      <c r="N96" s="63"/>
      <c r="O96" s="63"/>
      <c r="P96" s="63"/>
      <c r="Q96" s="63"/>
      <c r="R96" s="63"/>
      <c r="S96" s="63"/>
      <c r="T96" s="69" t="s">
        <v>26</v>
      </c>
      <c r="U96" s="66"/>
      <c r="V96" s="52"/>
      <c r="W96" s="52"/>
      <c r="X96" s="52"/>
      <c r="Y96" s="52"/>
      <c r="Z96" s="52"/>
      <c r="AA96" s="60"/>
    </row>
    <row r="97" spans="1:27" s="67" customFormat="1" ht="12.75" customHeight="1" hidden="1">
      <c r="A97" s="52"/>
      <c r="B97" s="62" t="s">
        <v>25</v>
      </c>
      <c r="C97" s="63"/>
      <c r="D97" s="63"/>
      <c r="E97" s="63"/>
      <c r="F97" s="70" t="s">
        <v>26</v>
      </c>
      <c r="G97" s="70">
        <v>1</v>
      </c>
      <c r="H97" s="63"/>
      <c r="I97" s="63"/>
      <c r="J97" s="63"/>
      <c r="K97" s="63"/>
      <c r="L97" s="63"/>
      <c r="M97" s="63"/>
      <c r="N97" s="63"/>
      <c r="O97" s="63"/>
      <c r="P97" s="63"/>
      <c r="Q97" s="63"/>
      <c r="R97" s="63"/>
      <c r="S97" s="63"/>
      <c r="T97" s="71"/>
      <c r="U97" s="66"/>
      <c r="V97" s="52"/>
      <c r="W97" s="52"/>
      <c r="X97" s="52"/>
      <c r="Y97" s="52"/>
      <c r="Z97" s="52"/>
      <c r="AA97" s="60"/>
    </row>
    <row r="98" spans="1:27" s="67" customFormat="1" ht="12.75" customHeight="1" hidden="1">
      <c r="A98" s="52"/>
      <c r="B98" s="72" t="s">
        <v>27</v>
      </c>
      <c r="C98" s="73"/>
      <c r="D98" s="63"/>
      <c r="E98" s="63"/>
      <c r="F98" s="74" t="s">
        <v>24</v>
      </c>
      <c r="G98" s="70"/>
      <c r="H98" s="75" t="s">
        <v>28</v>
      </c>
      <c r="I98" s="75"/>
      <c r="J98" s="63"/>
      <c r="K98" s="63"/>
      <c r="L98" s="63"/>
      <c r="M98" s="63"/>
      <c r="N98" s="63"/>
      <c r="O98" s="63"/>
      <c r="P98" s="63"/>
      <c r="Q98" s="63"/>
      <c r="R98" s="63"/>
      <c r="S98" s="63"/>
      <c r="T98" s="76" t="s">
        <v>19</v>
      </c>
      <c r="U98" s="66"/>
      <c r="V98" s="52"/>
      <c r="W98" s="52"/>
      <c r="X98" s="52"/>
      <c r="Y98" s="52"/>
      <c r="Z98" s="52"/>
      <c r="AA98" s="60"/>
    </row>
    <row r="99" spans="1:27" s="67" customFormat="1" ht="12.75" customHeight="1" hidden="1">
      <c r="A99" s="52"/>
      <c r="B99" s="72" t="s">
        <v>29</v>
      </c>
      <c r="C99" s="77"/>
      <c r="D99" s="63"/>
      <c r="E99" s="63"/>
      <c r="F99" s="74" t="s">
        <v>30</v>
      </c>
      <c r="G99" s="70"/>
      <c r="H99" s="64" t="s">
        <v>21</v>
      </c>
      <c r="I99" s="64"/>
      <c r="J99" s="63"/>
      <c r="K99" s="63"/>
      <c r="L99" s="63"/>
      <c r="M99" s="63"/>
      <c r="N99" s="63"/>
      <c r="O99" s="63"/>
      <c r="P99" s="63"/>
      <c r="Q99" s="63"/>
      <c r="R99" s="63"/>
      <c r="S99" s="63"/>
      <c r="T99" s="78"/>
      <c r="U99" s="66"/>
      <c r="V99" s="52"/>
      <c r="W99" s="52"/>
      <c r="X99" s="52"/>
      <c r="Y99" s="52"/>
      <c r="Z99" s="52"/>
      <c r="AA99" s="60"/>
    </row>
    <row r="100" spans="1:27" s="67" customFormat="1" ht="12.75" customHeight="1" hidden="1">
      <c r="A100" s="52"/>
      <c r="B100" s="72" t="s">
        <v>31</v>
      </c>
      <c r="C100" s="77"/>
      <c r="D100" s="63"/>
      <c r="E100" s="63"/>
      <c r="F100" s="74" t="s">
        <v>32</v>
      </c>
      <c r="G100" s="70"/>
      <c r="H100" s="64" t="s">
        <v>23</v>
      </c>
      <c r="I100" s="64"/>
      <c r="J100" s="63"/>
      <c r="K100" s="63"/>
      <c r="L100" s="63"/>
      <c r="M100" s="63"/>
      <c r="N100" s="63"/>
      <c r="O100" s="63"/>
      <c r="P100" s="63"/>
      <c r="Q100" s="63"/>
      <c r="R100" s="70" t="s">
        <v>33</v>
      </c>
      <c r="S100" s="74"/>
      <c r="T100" s="78"/>
      <c r="U100" s="66"/>
      <c r="V100" s="52"/>
      <c r="W100" s="52"/>
      <c r="X100" s="52"/>
      <c r="Y100" s="52"/>
      <c r="Z100" s="52"/>
      <c r="AA100" s="60"/>
    </row>
    <row r="101" spans="1:27" s="67" customFormat="1" ht="12.75" customHeight="1" hidden="1">
      <c r="A101" s="52"/>
      <c r="B101" s="79" t="s">
        <v>34</v>
      </c>
      <c r="C101" s="80"/>
      <c r="D101" s="63"/>
      <c r="E101" s="63"/>
      <c r="F101" s="74" t="s">
        <v>35</v>
      </c>
      <c r="G101" s="70"/>
      <c r="H101" s="74" t="s">
        <v>36</v>
      </c>
      <c r="I101" s="64"/>
      <c r="J101" s="70" t="s">
        <v>37</v>
      </c>
      <c r="K101" s="70">
        <v>1</v>
      </c>
      <c r="L101" s="63"/>
      <c r="M101" s="63"/>
      <c r="N101" s="63"/>
      <c r="O101" s="63"/>
      <c r="P101" s="63"/>
      <c r="Q101" s="63"/>
      <c r="R101" s="74" t="s">
        <v>21</v>
      </c>
      <c r="S101" s="74"/>
      <c r="T101" s="69" t="s">
        <v>37</v>
      </c>
      <c r="U101" s="66"/>
      <c r="V101" s="52"/>
      <c r="W101" s="52"/>
      <c r="X101" s="52"/>
      <c r="Y101" s="52"/>
      <c r="Z101" s="52"/>
      <c r="AA101" s="60"/>
    </row>
    <row r="102" spans="1:27" s="67" customFormat="1" ht="12.75" customHeight="1" hidden="1">
      <c r="A102" s="52"/>
      <c r="B102" s="62" t="s">
        <v>39</v>
      </c>
      <c r="C102" s="63"/>
      <c r="D102" s="63"/>
      <c r="E102" s="63"/>
      <c r="F102" s="74" t="s">
        <v>40</v>
      </c>
      <c r="G102" s="70"/>
      <c r="H102" s="74" t="s">
        <v>41</v>
      </c>
      <c r="I102" s="64"/>
      <c r="J102" s="74" t="s">
        <v>38</v>
      </c>
      <c r="K102" s="74">
        <v>2</v>
      </c>
      <c r="L102" s="75" t="s">
        <v>42</v>
      </c>
      <c r="M102" s="75">
        <v>1</v>
      </c>
      <c r="N102" s="81"/>
      <c r="O102" s="81"/>
      <c r="P102" s="81"/>
      <c r="Q102" s="81"/>
      <c r="R102" s="74" t="s">
        <v>23</v>
      </c>
      <c r="S102" s="70"/>
      <c r="T102" s="69" t="s">
        <v>42</v>
      </c>
      <c r="U102" s="82"/>
      <c r="V102" s="52"/>
      <c r="W102" s="52"/>
      <c r="X102" s="52"/>
      <c r="Y102" s="52"/>
      <c r="Z102" s="52"/>
      <c r="AA102" s="60"/>
    </row>
    <row r="103" spans="1:27" s="67" customFormat="1" ht="12.75" customHeight="1" hidden="1">
      <c r="A103" s="52"/>
      <c r="B103" s="62" t="s">
        <v>43</v>
      </c>
      <c r="C103" s="63"/>
      <c r="D103" s="63"/>
      <c r="E103" s="63"/>
      <c r="F103" s="74" t="s">
        <v>44</v>
      </c>
      <c r="G103" s="70"/>
      <c r="H103" s="74" t="s">
        <v>45</v>
      </c>
      <c r="I103" s="63"/>
      <c r="J103" s="74" t="s">
        <v>46</v>
      </c>
      <c r="K103" s="74">
        <v>3</v>
      </c>
      <c r="L103" s="64" t="s">
        <v>47</v>
      </c>
      <c r="M103" s="64">
        <v>2</v>
      </c>
      <c r="N103" s="70" t="s">
        <v>48</v>
      </c>
      <c r="O103" s="70">
        <v>1</v>
      </c>
      <c r="P103" s="81"/>
      <c r="Q103" s="81"/>
      <c r="R103" s="81"/>
      <c r="S103" s="81"/>
      <c r="T103" s="69" t="s">
        <v>48</v>
      </c>
      <c r="U103" s="82"/>
      <c r="V103" s="52"/>
      <c r="W103" s="52"/>
      <c r="X103" s="52"/>
      <c r="Y103" s="52"/>
      <c r="Z103" s="52"/>
      <c r="AA103" s="60"/>
    </row>
    <row r="104" spans="1:27" s="67" customFormat="1" ht="12.75" customHeight="1" hidden="1">
      <c r="A104" s="52"/>
      <c r="B104" s="62" t="s">
        <v>50</v>
      </c>
      <c r="C104" s="63"/>
      <c r="D104" s="63"/>
      <c r="E104" s="63"/>
      <c r="F104" s="74" t="s">
        <v>51</v>
      </c>
      <c r="G104" s="70"/>
      <c r="H104" s="74" t="s">
        <v>52</v>
      </c>
      <c r="I104" s="63"/>
      <c r="J104" s="74" t="s">
        <v>53</v>
      </c>
      <c r="K104" s="74">
        <v>4</v>
      </c>
      <c r="L104" s="83" t="s">
        <v>54</v>
      </c>
      <c r="M104" s="83">
        <v>3</v>
      </c>
      <c r="N104" s="74" t="s">
        <v>49</v>
      </c>
      <c r="O104" s="74">
        <v>2</v>
      </c>
      <c r="P104" s="75" t="s">
        <v>55</v>
      </c>
      <c r="Q104" s="75">
        <v>1</v>
      </c>
      <c r="R104" s="84" t="s">
        <v>56</v>
      </c>
      <c r="S104" s="84">
        <v>1</v>
      </c>
      <c r="T104" s="69" t="s">
        <v>55</v>
      </c>
      <c r="U104" s="66"/>
      <c r="V104" s="52"/>
      <c r="W104" s="52"/>
      <c r="X104" s="52"/>
      <c r="Y104" s="52"/>
      <c r="Z104" s="52"/>
      <c r="AA104" s="60"/>
    </row>
    <row r="105" spans="1:27" s="67" customFormat="1" ht="12.75" customHeight="1" hidden="1">
      <c r="A105" s="52"/>
      <c r="B105" s="62" t="s">
        <v>58</v>
      </c>
      <c r="C105" s="63"/>
      <c r="D105" s="63"/>
      <c r="E105" s="63"/>
      <c r="F105" s="74" t="s">
        <v>59</v>
      </c>
      <c r="G105" s="70"/>
      <c r="H105" s="74" t="s">
        <v>60</v>
      </c>
      <c r="I105" s="63"/>
      <c r="J105" s="74"/>
      <c r="K105" s="74"/>
      <c r="L105" s="64"/>
      <c r="M105" s="64"/>
      <c r="N105" s="74" t="s">
        <v>61</v>
      </c>
      <c r="O105" s="74">
        <v>3</v>
      </c>
      <c r="P105" s="64" t="s">
        <v>57</v>
      </c>
      <c r="Q105" s="64">
        <v>2</v>
      </c>
      <c r="R105" s="84" t="s">
        <v>21</v>
      </c>
      <c r="S105" s="84">
        <v>2</v>
      </c>
      <c r="T105" s="69" t="s">
        <v>28</v>
      </c>
      <c r="U105" s="66"/>
      <c r="V105" s="52"/>
      <c r="W105" s="52"/>
      <c r="X105" s="52"/>
      <c r="Y105" s="52"/>
      <c r="Z105" s="52"/>
      <c r="AA105" s="60"/>
    </row>
    <row r="106" spans="1:27" s="67" customFormat="1" ht="12.75" customHeight="1" hidden="1">
      <c r="A106" s="52"/>
      <c r="B106" s="62" t="s">
        <v>62</v>
      </c>
      <c r="C106" s="63"/>
      <c r="D106" s="63"/>
      <c r="E106" s="63"/>
      <c r="F106" s="85" t="s">
        <v>63</v>
      </c>
      <c r="G106" s="70"/>
      <c r="H106" s="74" t="s">
        <v>64</v>
      </c>
      <c r="I106" s="63"/>
      <c r="J106" s="63"/>
      <c r="K106" s="63"/>
      <c r="L106" s="63"/>
      <c r="M106" s="63"/>
      <c r="N106" s="74" t="s">
        <v>65</v>
      </c>
      <c r="O106" s="74">
        <v>4</v>
      </c>
      <c r="P106" s="64" t="s">
        <v>66</v>
      </c>
      <c r="Q106" s="64">
        <v>3</v>
      </c>
      <c r="R106" s="84" t="s">
        <v>23</v>
      </c>
      <c r="S106" s="84">
        <v>3</v>
      </c>
      <c r="T106" s="86" t="s">
        <v>36</v>
      </c>
      <c r="U106" s="66"/>
      <c r="V106" s="52"/>
      <c r="W106" s="52"/>
      <c r="X106" s="52"/>
      <c r="Y106" s="52"/>
      <c r="Z106" s="52"/>
      <c r="AA106" s="60"/>
    </row>
    <row r="107" spans="1:27" s="67" customFormat="1" ht="12.75" customHeight="1" hidden="1">
      <c r="A107" s="52"/>
      <c r="B107" s="62" t="s">
        <v>67</v>
      </c>
      <c r="C107" s="63"/>
      <c r="D107" s="63"/>
      <c r="E107" s="63"/>
      <c r="F107" s="74" t="s">
        <v>68</v>
      </c>
      <c r="G107" s="70"/>
      <c r="H107" s="74" t="s">
        <v>69</v>
      </c>
      <c r="I107" s="63"/>
      <c r="J107" s="63"/>
      <c r="K107" s="63"/>
      <c r="L107" s="63"/>
      <c r="M107" s="63"/>
      <c r="N107" s="74" t="s">
        <v>70</v>
      </c>
      <c r="O107" s="74">
        <v>5</v>
      </c>
      <c r="P107" s="64" t="s">
        <v>71</v>
      </c>
      <c r="Q107" s="64">
        <v>4</v>
      </c>
      <c r="R107" s="84"/>
      <c r="S107" s="84"/>
      <c r="T107" s="87"/>
      <c r="U107" s="66"/>
      <c r="V107" s="52"/>
      <c r="W107" s="52"/>
      <c r="X107" s="52"/>
      <c r="Y107" s="52"/>
      <c r="Z107" s="52"/>
      <c r="AA107" s="60"/>
    </row>
    <row r="108" spans="1:27" s="67" customFormat="1" ht="12.75" customHeight="1" hidden="1">
      <c r="A108" s="52"/>
      <c r="B108" s="62" t="s">
        <v>72</v>
      </c>
      <c r="C108" s="63"/>
      <c r="D108" s="63"/>
      <c r="E108" s="63"/>
      <c r="F108" s="74" t="s">
        <v>73</v>
      </c>
      <c r="G108" s="70"/>
      <c r="H108" s="74" t="s">
        <v>74</v>
      </c>
      <c r="I108" s="63"/>
      <c r="J108" s="63"/>
      <c r="K108" s="63"/>
      <c r="L108" s="63"/>
      <c r="M108" s="63"/>
      <c r="N108" s="74"/>
      <c r="O108" s="74"/>
      <c r="P108" s="64" t="s">
        <v>75</v>
      </c>
      <c r="Q108" s="64">
        <v>5</v>
      </c>
      <c r="R108" s="63"/>
      <c r="S108" s="63"/>
      <c r="T108" s="69" t="s">
        <v>56</v>
      </c>
      <c r="U108" s="66"/>
      <c r="V108" s="52"/>
      <c r="W108" s="52"/>
      <c r="X108" s="52"/>
      <c r="Y108" s="52"/>
      <c r="Z108" s="52"/>
      <c r="AA108" s="60"/>
    </row>
    <row r="109" spans="1:27" s="67" customFormat="1" ht="12.75" customHeight="1" hidden="1">
      <c r="A109" s="52"/>
      <c r="B109" s="62" t="s">
        <v>76</v>
      </c>
      <c r="C109" s="63"/>
      <c r="D109" s="63"/>
      <c r="E109" s="63"/>
      <c r="F109" s="74" t="s">
        <v>77</v>
      </c>
      <c r="G109" s="70"/>
      <c r="H109" s="74" t="s">
        <v>78</v>
      </c>
      <c r="I109" s="63"/>
      <c r="J109" s="63"/>
      <c r="K109" s="63"/>
      <c r="L109" s="63"/>
      <c r="M109" s="63"/>
      <c r="N109" s="63"/>
      <c r="O109" s="63"/>
      <c r="P109" s="64"/>
      <c r="Q109" s="64"/>
      <c r="R109" s="63"/>
      <c r="S109" s="63"/>
      <c r="T109" s="88"/>
      <c r="U109" s="66"/>
      <c r="V109" s="52"/>
      <c r="W109" s="52"/>
      <c r="X109" s="52"/>
      <c r="Y109" s="52"/>
      <c r="Z109" s="52"/>
      <c r="AA109" s="60"/>
    </row>
    <row r="110" spans="1:27" s="67" customFormat="1" ht="12.75" customHeight="1" hidden="1">
      <c r="A110" s="52"/>
      <c r="B110" s="62" t="s">
        <v>79</v>
      </c>
      <c r="C110" s="63"/>
      <c r="D110" s="63"/>
      <c r="E110" s="63"/>
      <c r="F110" s="74" t="s">
        <v>80</v>
      </c>
      <c r="G110" s="70"/>
      <c r="H110" s="63"/>
      <c r="I110" s="63"/>
      <c r="J110" s="63"/>
      <c r="K110" s="63"/>
      <c r="L110" s="63"/>
      <c r="M110" s="63"/>
      <c r="N110" s="63"/>
      <c r="O110" s="70" t="s">
        <v>81</v>
      </c>
      <c r="P110" s="74">
        <v>1</v>
      </c>
      <c r="Q110" s="74"/>
      <c r="R110" s="70" t="s">
        <v>82</v>
      </c>
      <c r="S110" s="70">
        <v>1</v>
      </c>
      <c r="T110" s="88"/>
      <c r="U110" s="66"/>
      <c r="V110" s="52"/>
      <c r="W110" s="52"/>
      <c r="X110" s="52"/>
      <c r="Y110" s="52"/>
      <c r="Z110" s="52"/>
      <c r="AA110" s="60"/>
    </row>
    <row r="111" spans="1:27" s="67" customFormat="1" ht="12.75" customHeight="1" hidden="1">
      <c r="A111" s="52"/>
      <c r="B111" s="62" t="s">
        <v>83</v>
      </c>
      <c r="C111" s="63"/>
      <c r="D111" s="63"/>
      <c r="E111" s="63"/>
      <c r="F111" s="74" t="s">
        <v>84</v>
      </c>
      <c r="G111" s="70"/>
      <c r="H111" s="63"/>
      <c r="I111" s="63"/>
      <c r="J111" s="63"/>
      <c r="K111" s="63"/>
      <c r="L111" s="63"/>
      <c r="M111" s="63"/>
      <c r="N111" s="63"/>
      <c r="O111" s="74" t="s">
        <v>21</v>
      </c>
      <c r="P111" s="74">
        <v>2</v>
      </c>
      <c r="Q111" s="74"/>
      <c r="R111" s="74" t="s">
        <v>21</v>
      </c>
      <c r="S111" s="74">
        <v>2</v>
      </c>
      <c r="T111" s="89" t="s">
        <v>100</v>
      </c>
      <c r="U111" s="82"/>
      <c r="V111" s="52"/>
      <c r="W111" s="52"/>
      <c r="X111" s="52"/>
      <c r="Y111" s="52"/>
      <c r="Z111" s="52"/>
      <c r="AA111" s="60"/>
    </row>
    <row r="112" spans="1:27" s="67" customFormat="1" ht="12.75" customHeight="1" hidden="1">
      <c r="A112" s="52"/>
      <c r="B112" s="62" t="s">
        <v>86</v>
      </c>
      <c r="C112" s="63"/>
      <c r="D112" s="63"/>
      <c r="E112" s="63"/>
      <c r="F112" s="74" t="s">
        <v>87</v>
      </c>
      <c r="G112" s="70"/>
      <c r="H112" s="63"/>
      <c r="I112" s="63"/>
      <c r="J112" s="63"/>
      <c r="K112" s="63"/>
      <c r="L112" s="63"/>
      <c r="M112" s="63"/>
      <c r="N112" s="63"/>
      <c r="O112" s="74" t="s">
        <v>23</v>
      </c>
      <c r="P112" s="74">
        <v>3</v>
      </c>
      <c r="Q112" s="74"/>
      <c r="R112" s="74" t="s">
        <v>23</v>
      </c>
      <c r="S112" s="74">
        <v>3</v>
      </c>
      <c r="T112" s="89" t="s">
        <v>33</v>
      </c>
      <c r="U112" s="82"/>
      <c r="V112" s="52"/>
      <c r="W112" s="52"/>
      <c r="X112" s="52"/>
      <c r="Y112" s="52"/>
      <c r="Z112" s="52"/>
      <c r="AA112" s="60"/>
    </row>
    <row r="113" spans="1:27" s="67" customFormat="1" ht="12.75" customHeight="1" hidden="1">
      <c r="A113" s="52"/>
      <c r="B113" s="62" t="s">
        <v>88</v>
      </c>
      <c r="C113" s="63"/>
      <c r="D113" s="63"/>
      <c r="E113" s="63"/>
      <c r="F113" s="74" t="s">
        <v>89</v>
      </c>
      <c r="G113" s="70"/>
      <c r="H113" s="63"/>
      <c r="I113" s="63"/>
      <c r="J113" s="63"/>
      <c r="K113" s="63"/>
      <c r="L113" s="63"/>
      <c r="M113" s="63"/>
      <c r="N113" s="63"/>
      <c r="O113" s="74"/>
      <c r="P113" s="74"/>
      <c r="Q113" s="74"/>
      <c r="R113" s="74"/>
      <c r="S113" s="74"/>
      <c r="T113" s="88"/>
      <c r="U113" s="82"/>
      <c r="V113" s="52"/>
      <c r="W113" s="52"/>
      <c r="X113" s="52"/>
      <c r="Y113" s="52"/>
      <c r="Z113" s="52"/>
      <c r="AA113" s="60"/>
    </row>
    <row r="114" spans="1:27" s="67" customFormat="1" ht="12.75" customHeight="1" hidden="1">
      <c r="A114" s="52"/>
      <c r="B114" s="62" t="s">
        <v>90</v>
      </c>
      <c r="C114" s="63"/>
      <c r="D114" s="63"/>
      <c r="E114" s="63"/>
      <c r="F114" s="74" t="s">
        <v>91</v>
      </c>
      <c r="G114" s="70"/>
      <c r="H114" s="63"/>
      <c r="I114" s="63"/>
      <c r="J114" s="63"/>
      <c r="K114" s="63"/>
      <c r="L114" s="63"/>
      <c r="M114" s="63"/>
      <c r="N114" s="63"/>
      <c r="O114" s="63"/>
      <c r="P114" s="63"/>
      <c r="Q114" s="63"/>
      <c r="R114" s="63"/>
      <c r="S114" s="63"/>
      <c r="T114" s="69" t="s">
        <v>82</v>
      </c>
      <c r="U114" s="66"/>
      <c r="V114" s="52"/>
      <c r="W114" s="52"/>
      <c r="X114" s="52"/>
      <c r="Y114" s="52"/>
      <c r="Z114" s="52"/>
      <c r="AA114" s="60"/>
    </row>
    <row r="115" spans="1:27" s="67" customFormat="1" ht="12.75" customHeight="1" hidden="1">
      <c r="A115" s="52"/>
      <c r="B115" s="62" t="s">
        <v>92</v>
      </c>
      <c r="C115" s="63"/>
      <c r="D115" s="63"/>
      <c r="E115" s="63"/>
      <c r="F115" s="74" t="s">
        <v>93</v>
      </c>
      <c r="G115" s="70"/>
      <c r="H115" s="63"/>
      <c r="I115" s="63"/>
      <c r="J115" s="63"/>
      <c r="K115" s="63"/>
      <c r="L115" s="63"/>
      <c r="M115" s="63"/>
      <c r="N115" s="63"/>
      <c r="O115" s="63"/>
      <c r="P115" s="63"/>
      <c r="Q115" s="63"/>
      <c r="R115" s="63"/>
      <c r="S115" s="63"/>
      <c r="T115" s="88"/>
      <c r="U115" s="66"/>
      <c r="V115" s="52"/>
      <c r="W115" s="52"/>
      <c r="X115" s="52"/>
      <c r="Y115" s="52"/>
      <c r="Z115" s="52"/>
      <c r="AA115" s="60"/>
    </row>
    <row r="116" spans="1:27" s="67" customFormat="1" ht="12.75" customHeight="1" hidden="1">
      <c r="A116" s="52"/>
      <c r="B116" s="62" t="s">
        <v>94</v>
      </c>
      <c r="C116" s="63"/>
      <c r="D116" s="63"/>
      <c r="E116" s="63"/>
      <c r="F116" s="74" t="s">
        <v>95</v>
      </c>
      <c r="G116" s="70"/>
      <c r="H116" s="63"/>
      <c r="I116" s="63"/>
      <c r="J116" s="63"/>
      <c r="K116" s="63"/>
      <c r="L116" s="63"/>
      <c r="M116" s="63"/>
      <c r="N116" s="63"/>
      <c r="O116" s="63"/>
      <c r="P116" s="63"/>
      <c r="Q116" s="63"/>
      <c r="R116" s="63"/>
      <c r="S116" s="63"/>
      <c r="T116" s="88"/>
      <c r="U116" s="66"/>
      <c r="V116" s="52"/>
      <c r="W116" s="52"/>
      <c r="X116" s="52"/>
      <c r="Y116" s="52"/>
      <c r="Z116" s="52"/>
      <c r="AA116" s="60"/>
    </row>
    <row r="117" spans="1:27" s="67" customFormat="1" ht="12.75" customHeight="1" hidden="1">
      <c r="A117" s="52"/>
      <c r="B117" s="62" t="s">
        <v>96</v>
      </c>
      <c r="C117" s="63"/>
      <c r="D117" s="63"/>
      <c r="E117" s="63"/>
      <c r="F117" s="74" t="s">
        <v>97</v>
      </c>
      <c r="G117" s="70"/>
      <c r="H117" s="63"/>
      <c r="I117" s="63"/>
      <c r="J117" s="63"/>
      <c r="K117" s="63"/>
      <c r="L117" s="63"/>
      <c r="M117" s="63"/>
      <c r="N117" s="75" t="s">
        <v>98</v>
      </c>
      <c r="O117" s="64">
        <v>1</v>
      </c>
      <c r="P117" s="75" t="s">
        <v>99</v>
      </c>
      <c r="Q117" s="64">
        <v>1</v>
      </c>
      <c r="R117" s="75" t="s">
        <v>100</v>
      </c>
      <c r="S117" s="64">
        <v>1</v>
      </c>
      <c r="T117" s="90" t="s">
        <v>99</v>
      </c>
      <c r="U117" s="66"/>
      <c r="V117" s="52"/>
      <c r="W117" s="52"/>
      <c r="X117" s="52"/>
      <c r="Y117" s="52"/>
      <c r="Z117" s="52"/>
      <c r="AA117" s="60"/>
    </row>
    <row r="118" spans="1:27" s="67" customFormat="1" ht="12.75" customHeight="1" hidden="1">
      <c r="A118" s="52"/>
      <c r="B118" s="62" t="s">
        <v>86</v>
      </c>
      <c r="C118" s="63"/>
      <c r="D118" s="63"/>
      <c r="E118" s="63"/>
      <c r="F118" s="74" t="s">
        <v>101</v>
      </c>
      <c r="G118" s="70"/>
      <c r="H118" s="63"/>
      <c r="I118" s="63"/>
      <c r="J118" s="63"/>
      <c r="K118" s="63"/>
      <c r="L118" s="63"/>
      <c r="M118" s="63"/>
      <c r="N118" s="64" t="s">
        <v>85</v>
      </c>
      <c r="O118" s="64">
        <v>2</v>
      </c>
      <c r="P118" s="64" t="s">
        <v>85</v>
      </c>
      <c r="Q118" s="64">
        <v>2</v>
      </c>
      <c r="R118" s="64" t="s">
        <v>85</v>
      </c>
      <c r="S118" s="64">
        <v>2</v>
      </c>
      <c r="T118" s="90" t="s">
        <v>33</v>
      </c>
      <c r="U118" s="66"/>
      <c r="V118" s="52"/>
      <c r="W118" s="52"/>
      <c r="X118" s="52"/>
      <c r="Y118" s="52"/>
      <c r="Z118" s="52"/>
      <c r="AA118" s="60"/>
    </row>
    <row r="119" spans="1:27" s="67" customFormat="1" ht="12.75" customHeight="1" hidden="1">
      <c r="A119" s="52"/>
      <c r="B119" s="62" t="s">
        <v>88</v>
      </c>
      <c r="C119" s="63"/>
      <c r="D119" s="63"/>
      <c r="E119" s="63"/>
      <c r="F119" s="74" t="s">
        <v>102</v>
      </c>
      <c r="G119" s="70"/>
      <c r="H119" s="63"/>
      <c r="I119" s="63"/>
      <c r="J119" s="63"/>
      <c r="K119" s="63"/>
      <c r="L119" s="63"/>
      <c r="M119" s="63"/>
      <c r="N119" s="64" t="s">
        <v>103</v>
      </c>
      <c r="O119" s="64">
        <v>3</v>
      </c>
      <c r="P119" s="64" t="s">
        <v>103</v>
      </c>
      <c r="Q119" s="64">
        <v>3</v>
      </c>
      <c r="R119" s="64" t="s">
        <v>103</v>
      </c>
      <c r="S119" s="64">
        <v>3</v>
      </c>
      <c r="T119" s="88"/>
      <c r="U119" s="66"/>
      <c r="V119" s="52"/>
      <c r="W119" s="52"/>
      <c r="X119" s="52"/>
      <c r="Y119" s="52"/>
      <c r="Z119" s="52"/>
      <c r="AA119" s="60"/>
    </row>
    <row r="120" spans="1:27" s="67" customFormat="1" ht="12.75" customHeight="1" hidden="1">
      <c r="A120" s="52"/>
      <c r="B120" s="91" t="s">
        <v>114</v>
      </c>
      <c r="C120" s="92"/>
      <c r="D120" s="92"/>
      <c r="E120" s="92"/>
      <c r="F120" s="93" t="s">
        <v>104</v>
      </c>
      <c r="G120" s="93"/>
      <c r="H120" s="94"/>
      <c r="I120" s="92"/>
      <c r="J120" s="92"/>
      <c r="K120" s="92"/>
      <c r="L120" s="92"/>
      <c r="M120" s="92"/>
      <c r="N120" s="92"/>
      <c r="O120" s="92"/>
      <c r="P120" s="92"/>
      <c r="Q120" s="92"/>
      <c r="R120" s="92"/>
      <c r="S120" s="92"/>
      <c r="T120" s="95"/>
      <c r="U120" s="96"/>
      <c r="V120" s="52"/>
      <c r="W120" s="52"/>
      <c r="X120" s="52"/>
      <c r="Y120" s="52"/>
      <c r="Z120" s="52"/>
      <c r="AA120" s="60"/>
    </row>
    <row r="121" spans="1:27" s="67" customFormat="1" ht="12.75" customHeight="1" hidden="1">
      <c r="A121" s="52"/>
      <c r="B121" s="97" t="s">
        <v>18</v>
      </c>
      <c r="C121" s="98"/>
      <c r="D121" s="98"/>
      <c r="E121" s="98"/>
      <c r="F121" s="99" t="s">
        <v>105</v>
      </c>
      <c r="G121" s="99"/>
      <c r="H121" s="98"/>
      <c r="I121" s="98"/>
      <c r="J121" s="98"/>
      <c r="K121" s="98"/>
      <c r="L121" s="98"/>
      <c r="M121" s="98"/>
      <c r="N121" s="98"/>
      <c r="O121" s="98"/>
      <c r="P121" s="98"/>
      <c r="Q121" s="98"/>
      <c r="R121" s="98"/>
      <c r="S121" s="98"/>
      <c r="T121" s="100"/>
      <c r="U121" s="98"/>
      <c r="V121" s="98"/>
      <c r="W121" s="98"/>
      <c r="X121" s="52"/>
      <c r="Y121" s="52"/>
      <c r="Z121" s="52"/>
      <c r="AA121" s="60"/>
    </row>
    <row r="122" spans="1:27" ht="12.75">
      <c r="A122" s="104"/>
      <c r="B122" s="104"/>
      <c r="C122" s="104"/>
      <c r="D122" s="104"/>
      <c r="E122" s="104"/>
      <c r="F122" s="104"/>
      <c r="G122" s="104"/>
      <c r="H122" s="104"/>
      <c r="I122" s="104"/>
      <c r="J122" s="104"/>
      <c r="K122" s="104"/>
      <c r="L122" s="104"/>
      <c r="M122" s="104"/>
      <c r="N122" s="104"/>
      <c r="O122" s="104"/>
      <c r="P122" s="104"/>
      <c r="Q122" s="104"/>
      <c r="R122" s="104"/>
      <c r="S122" s="104"/>
      <c r="T122" s="105"/>
      <c r="U122" s="106"/>
      <c r="V122" s="7"/>
      <c r="W122" s="7"/>
      <c r="X122" s="7"/>
      <c r="Y122" s="7"/>
      <c r="Z122" s="7"/>
      <c r="AA122" s="7"/>
    </row>
    <row r="123" spans="1:27" ht="12.75">
      <c r="A123" s="104"/>
      <c r="B123" s="104"/>
      <c r="C123" s="104"/>
      <c r="D123" s="104"/>
      <c r="E123" s="104"/>
      <c r="F123" s="104"/>
      <c r="G123" s="104"/>
      <c r="H123" s="104"/>
      <c r="I123" s="104"/>
      <c r="J123" s="104"/>
      <c r="K123" s="104"/>
      <c r="L123" s="104"/>
      <c r="M123" s="104"/>
      <c r="N123" s="104"/>
      <c r="O123" s="104"/>
      <c r="P123" s="104"/>
      <c r="Q123" s="104"/>
      <c r="R123" s="104"/>
      <c r="S123" s="104"/>
      <c r="T123" s="105"/>
      <c r="U123" s="106"/>
      <c r="V123" s="7"/>
      <c r="W123" s="7"/>
      <c r="X123" s="7"/>
      <c r="Y123" s="7"/>
      <c r="Z123" s="7"/>
      <c r="AA123" s="7"/>
    </row>
    <row r="124" spans="1:27" ht="12.75">
      <c r="A124" s="104"/>
      <c r="B124" s="104"/>
      <c r="C124" s="104"/>
      <c r="D124" s="104"/>
      <c r="E124" s="104"/>
      <c r="F124" s="104"/>
      <c r="G124" s="104"/>
      <c r="H124" s="104"/>
      <c r="I124" s="104"/>
      <c r="J124" s="104"/>
      <c r="K124" s="104"/>
      <c r="L124" s="104"/>
      <c r="M124" s="104"/>
      <c r="N124" s="104"/>
      <c r="O124" s="104"/>
      <c r="P124" s="104"/>
      <c r="Q124" s="104"/>
      <c r="R124" s="104"/>
      <c r="S124" s="104"/>
      <c r="T124" s="105"/>
      <c r="U124" s="106"/>
      <c r="V124" s="7"/>
      <c r="W124" s="7"/>
      <c r="X124" s="7"/>
      <c r="Y124" s="7"/>
      <c r="Z124" s="7"/>
      <c r="AA124" s="7"/>
    </row>
    <row r="125" spans="1:27" ht="12.75">
      <c r="A125" s="104"/>
      <c r="B125" s="104"/>
      <c r="C125" s="104"/>
      <c r="D125" s="104"/>
      <c r="E125" s="104"/>
      <c r="F125" s="104"/>
      <c r="G125" s="104"/>
      <c r="H125" s="104"/>
      <c r="I125" s="104"/>
      <c r="J125" s="104"/>
      <c r="K125" s="104"/>
      <c r="L125" s="104"/>
      <c r="M125" s="104"/>
      <c r="N125" s="104"/>
      <c r="O125" s="104"/>
      <c r="P125" s="104"/>
      <c r="Q125" s="104"/>
      <c r="R125" s="104"/>
      <c r="S125" s="104"/>
      <c r="T125" s="105"/>
      <c r="U125" s="106"/>
      <c r="V125" s="7"/>
      <c r="W125" s="7"/>
      <c r="X125" s="7"/>
      <c r="Y125" s="7"/>
      <c r="Z125" s="7"/>
      <c r="AA125" s="7"/>
    </row>
    <row r="126" spans="1:27" ht="12.75">
      <c r="A126" s="104"/>
      <c r="B126" s="104"/>
      <c r="C126" s="104"/>
      <c r="D126" s="104"/>
      <c r="E126" s="104"/>
      <c r="F126" s="104"/>
      <c r="G126" s="104"/>
      <c r="H126" s="104"/>
      <c r="I126" s="104"/>
      <c r="J126" s="104"/>
      <c r="K126" s="104"/>
      <c r="L126" s="104"/>
      <c r="M126" s="104"/>
      <c r="N126" s="104"/>
      <c r="O126" s="104"/>
      <c r="P126" s="104"/>
      <c r="Q126" s="104"/>
      <c r="R126" s="104"/>
      <c r="S126" s="104"/>
      <c r="T126" s="105"/>
      <c r="U126" s="106"/>
      <c r="V126" s="7"/>
      <c r="W126" s="7"/>
      <c r="X126" s="7"/>
      <c r="Y126" s="7"/>
      <c r="Z126" s="7"/>
      <c r="AA126" s="7"/>
    </row>
    <row r="127" spans="1:27" ht="12.75">
      <c r="A127" s="104"/>
      <c r="B127" s="104"/>
      <c r="C127" s="104"/>
      <c r="D127" s="104"/>
      <c r="E127" s="104"/>
      <c r="F127" s="104"/>
      <c r="G127" s="104"/>
      <c r="H127" s="104"/>
      <c r="I127" s="104"/>
      <c r="J127" s="104"/>
      <c r="K127" s="104"/>
      <c r="L127" s="104"/>
      <c r="M127" s="104"/>
      <c r="N127" s="104"/>
      <c r="O127" s="104"/>
      <c r="P127" s="104"/>
      <c r="Q127" s="104"/>
      <c r="R127" s="104"/>
      <c r="S127" s="104"/>
      <c r="T127" s="105"/>
      <c r="U127" s="106"/>
      <c r="V127" s="7"/>
      <c r="W127" s="7"/>
      <c r="X127" s="7"/>
      <c r="Y127" s="7"/>
      <c r="Z127" s="7"/>
      <c r="AA127" s="7"/>
    </row>
    <row r="128" spans="1:27" ht="12.75">
      <c r="A128" s="104"/>
      <c r="B128" s="104"/>
      <c r="C128" s="104"/>
      <c r="D128" s="104"/>
      <c r="E128" s="104"/>
      <c r="F128" s="104"/>
      <c r="G128" s="104"/>
      <c r="H128" s="104"/>
      <c r="I128" s="104"/>
      <c r="J128" s="104"/>
      <c r="K128" s="104"/>
      <c r="L128" s="104"/>
      <c r="M128" s="104"/>
      <c r="N128" s="104"/>
      <c r="O128" s="104"/>
      <c r="P128" s="104"/>
      <c r="Q128" s="104"/>
      <c r="R128" s="104"/>
      <c r="S128" s="104"/>
      <c r="T128" s="105"/>
      <c r="U128" s="106"/>
      <c r="V128" s="7"/>
      <c r="W128" s="7"/>
      <c r="X128" s="7"/>
      <c r="Y128" s="7"/>
      <c r="Z128" s="7"/>
      <c r="AA128" s="7"/>
    </row>
    <row r="129" spans="1:27" ht="12.75">
      <c r="A129" s="104"/>
      <c r="B129" s="104"/>
      <c r="C129" s="104"/>
      <c r="D129" s="104"/>
      <c r="E129" s="104"/>
      <c r="F129" s="104"/>
      <c r="G129" s="104"/>
      <c r="H129" s="104"/>
      <c r="I129" s="104"/>
      <c r="J129" s="104"/>
      <c r="K129" s="104"/>
      <c r="L129" s="104"/>
      <c r="M129" s="104"/>
      <c r="N129" s="104"/>
      <c r="O129" s="104"/>
      <c r="P129" s="104"/>
      <c r="Q129" s="104"/>
      <c r="R129" s="104"/>
      <c r="S129" s="104"/>
      <c r="T129" s="105"/>
      <c r="U129" s="106"/>
      <c r="V129" s="7"/>
      <c r="W129" s="7"/>
      <c r="X129" s="7"/>
      <c r="Y129" s="7"/>
      <c r="Z129" s="7"/>
      <c r="AA129" s="7"/>
    </row>
    <row r="130" spans="1:27" ht="12.75">
      <c r="A130" s="104"/>
      <c r="B130" s="104"/>
      <c r="C130" s="104"/>
      <c r="D130" s="104"/>
      <c r="E130" s="104"/>
      <c r="F130" s="104"/>
      <c r="G130" s="104"/>
      <c r="H130" s="104"/>
      <c r="I130" s="104"/>
      <c r="J130" s="104"/>
      <c r="K130" s="104"/>
      <c r="L130" s="104"/>
      <c r="M130" s="104"/>
      <c r="N130" s="104"/>
      <c r="O130" s="104"/>
      <c r="P130" s="104"/>
      <c r="Q130" s="104"/>
      <c r="R130" s="104"/>
      <c r="S130" s="104"/>
      <c r="T130" s="105"/>
      <c r="U130" s="106"/>
      <c r="V130" s="7"/>
      <c r="W130" s="7"/>
      <c r="X130" s="7"/>
      <c r="Y130" s="7"/>
      <c r="Z130" s="7"/>
      <c r="AA130" s="7"/>
    </row>
    <row r="131" spans="1:27" ht="12.75">
      <c r="A131" s="104"/>
      <c r="B131" s="104"/>
      <c r="C131" s="104"/>
      <c r="D131" s="104"/>
      <c r="E131" s="104"/>
      <c r="F131" s="104"/>
      <c r="G131" s="104"/>
      <c r="H131" s="104"/>
      <c r="I131" s="104"/>
      <c r="J131" s="104"/>
      <c r="K131" s="104"/>
      <c r="L131" s="104"/>
      <c r="M131" s="104"/>
      <c r="N131" s="104"/>
      <c r="O131" s="104"/>
      <c r="P131" s="104"/>
      <c r="Q131" s="104"/>
      <c r="R131" s="104"/>
      <c r="S131" s="104"/>
      <c r="T131" s="105"/>
      <c r="U131" s="106"/>
      <c r="V131" s="7"/>
      <c r="W131" s="7"/>
      <c r="X131" s="7"/>
      <c r="Y131" s="7"/>
      <c r="Z131" s="7"/>
      <c r="AA131" s="7"/>
    </row>
    <row r="132" spans="1:27" ht="12.75">
      <c r="A132" s="104"/>
      <c r="B132" s="104"/>
      <c r="C132" s="104"/>
      <c r="D132" s="104"/>
      <c r="E132" s="104"/>
      <c r="F132" s="104"/>
      <c r="G132" s="104"/>
      <c r="H132" s="104"/>
      <c r="I132" s="104"/>
      <c r="J132" s="104"/>
      <c r="K132" s="104"/>
      <c r="L132" s="104"/>
      <c r="M132" s="104"/>
      <c r="N132" s="104"/>
      <c r="O132" s="104"/>
      <c r="P132" s="104"/>
      <c r="Q132" s="104"/>
      <c r="R132" s="104"/>
      <c r="S132" s="104"/>
      <c r="T132" s="105"/>
      <c r="U132" s="106"/>
      <c r="V132" s="7"/>
      <c r="W132" s="7"/>
      <c r="X132" s="7"/>
      <c r="Y132" s="7"/>
      <c r="Z132" s="7"/>
      <c r="AA132" s="7"/>
    </row>
    <row r="133" spans="1:27" ht="12.75">
      <c r="A133" s="104"/>
      <c r="B133" s="104"/>
      <c r="C133" s="104"/>
      <c r="D133" s="104"/>
      <c r="E133" s="104"/>
      <c r="F133" s="104"/>
      <c r="G133" s="104"/>
      <c r="H133" s="104"/>
      <c r="I133" s="104"/>
      <c r="J133" s="104"/>
      <c r="K133" s="104"/>
      <c r="L133" s="104"/>
      <c r="M133" s="104"/>
      <c r="N133" s="104"/>
      <c r="O133" s="104"/>
      <c r="P133" s="104"/>
      <c r="Q133" s="104"/>
      <c r="R133" s="104"/>
      <c r="S133" s="104"/>
      <c r="T133" s="105"/>
      <c r="U133" s="106"/>
      <c r="V133" s="7"/>
      <c r="W133" s="7"/>
      <c r="X133" s="7"/>
      <c r="Y133" s="7"/>
      <c r="Z133" s="7"/>
      <c r="AA133" s="7"/>
    </row>
    <row r="134" spans="1:27" ht="12.75">
      <c r="A134" s="104"/>
      <c r="B134" s="104"/>
      <c r="C134" s="104"/>
      <c r="D134" s="104"/>
      <c r="E134" s="104"/>
      <c r="F134" s="104"/>
      <c r="G134" s="104"/>
      <c r="H134" s="104"/>
      <c r="I134" s="104"/>
      <c r="J134" s="104"/>
      <c r="K134" s="104"/>
      <c r="L134" s="104"/>
      <c r="M134" s="104"/>
      <c r="N134" s="104"/>
      <c r="O134" s="104"/>
      <c r="P134" s="104"/>
      <c r="Q134" s="104"/>
      <c r="R134" s="104"/>
      <c r="S134" s="104"/>
      <c r="T134" s="105"/>
      <c r="U134" s="106"/>
      <c r="V134" s="7"/>
      <c r="W134" s="7"/>
      <c r="X134" s="7"/>
      <c r="Y134" s="7"/>
      <c r="Z134" s="7"/>
      <c r="AA134" s="7"/>
    </row>
    <row r="135" spans="1:27" ht="12.75">
      <c r="A135" s="104"/>
      <c r="B135" s="104"/>
      <c r="C135" s="104"/>
      <c r="D135" s="104"/>
      <c r="E135" s="104"/>
      <c r="F135" s="104"/>
      <c r="G135" s="104"/>
      <c r="H135" s="104"/>
      <c r="I135" s="104"/>
      <c r="J135" s="104"/>
      <c r="K135" s="104"/>
      <c r="L135" s="104"/>
      <c r="M135" s="104"/>
      <c r="N135" s="104"/>
      <c r="O135" s="104"/>
      <c r="P135" s="104"/>
      <c r="Q135" s="104"/>
      <c r="R135" s="104"/>
      <c r="S135" s="104"/>
      <c r="T135" s="105"/>
      <c r="U135" s="106"/>
      <c r="V135" s="7"/>
      <c r="W135" s="7"/>
      <c r="X135" s="7"/>
      <c r="Y135" s="7"/>
      <c r="Z135" s="7"/>
      <c r="AA135" s="7"/>
    </row>
    <row r="136" spans="1:27" ht="12.75">
      <c r="A136" s="104"/>
      <c r="B136" s="104"/>
      <c r="C136" s="104"/>
      <c r="D136" s="104"/>
      <c r="E136" s="104"/>
      <c r="F136" s="104"/>
      <c r="G136" s="104"/>
      <c r="H136" s="104"/>
      <c r="I136" s="104"/>
      <c r="J136" s="104"/>
      <c r="K136" s="104"/>
      <c r="L136" s="104"/>
      <c r="M136" s="104"/>
      <c r="N136" s="104"/>
      <c r="O136" s="104"/>
      <c r="P136" s="104"/>
      <c r="Q136" s="104"/>
      <c r="R136" s="104"/>
      <c r="S136" s="104"/>
      <c r="T136" s="105"/>
      <c r="U136" s="106"/>
      <c r="V136" s="7"/>
      <c r="W136" s="7"/>
      <c r="X136" s="7"/>
      <c r="Y136" s="7"/>
      <c r="Z136" s="7"/>
      <c r="AA136" s="7"/>
    </row>
    <row r="137" spans="1:27" ht="12.75">
      <c r="A137" s="104"/>
      <c r="B137" s="104"/>
      <c r="C137" s="104"/>
      <c r="D137" s="104"/>
      <c r="E137" s="104"/>
      <c r="F137" s="104"/>
      <c r="G137" s="104"/>
      <c r="H137" s="104"/>
      <c r="I137" s="104"/>
      <c r="J137" s="104"/>
      <c r="K137" s="104"/>
      <c r="L137" s="104"/>
      <c r="M137" s="104"/>
      <c r="N137" s="104"/>
      <c r="O137" s="104"/>
      <c r="P137" s="104"/>
      <c r="Q137" s="104"/>
      <c r="R137" s="104"/>
      <c r="S137" s="104"/>
      <c r="T137" s="105"/>
      <c r="U137" s="106"/>
      <c r="V137" s="7"/>
      <c r="W137" s="7"/>
      <c r="X137" s="7"/>
      <c r="Y137" s="7"/>
      <c r="Z137" s="7"/>
      <c r="AA137" s="7"/>
    </row>
    <row r="138" spans="1:27" ht="12.75">
      <c r="A138" s="104"/>
      <c r="B138" s="104"/>
      <c r="C138" s="104"/>
      <c r="D138" s="104"/>
      <c r="E138" s="104"/>
      <c r="F138" s="104"/>
      <c r="G138" s="104"/>
      <c r="H138" s="104"/>
      <c r="I138" s="104"/>
      <c r="J138" s="104"/>
      <c r="K138" s="104"/>
      <c r="L138" s="104"/>
      <c r="M138" s="104"/>
      <c r="N138" s="104"/>
      <c r="O138" s="104"/>
      <c r="P138" s="104"/>
      <c r="Q138" s="104"/>
      <c r="R138" s="104"/>
      <c r="S138" s="104"/>
      <c r="T138" s="105"/>
      <c r="U138" s="106"/>
      <c r="V138" s="7"/>
      <c r="W138" s="7"/>
      <c r="X138" s="7"/>
      <c r="Y138" s="7"/>
      <c r="Z138" s="7"/>
      <c r="AA138" s="7"/>
    </row>
    <row r="139" spans="1:27" ht="12.75">
      <c r="A139" s="104"/>
      <c r="B139" s="104"/>
      <c r="C139" s="104"/>
      <c r="D139" s="104"/>
      <c r="E139" s="104"/>
      <c r="F139" s="104"/>
      <c r="G139" s="104"/>
      <c r="H139" s="104"/>
      <c r="I139" s="104"/>
      <c r="J139" s="104"/>
      <c r="K139" s="104"/>
      <c r="L139" s="104"/>
      <c r="M139" s="104"/>
      <c r="N139" s="104"/>
      <c r="O139" s="104"/>
      <c r="P139" s="104"/>
      <c r="Q139" s="104"/>
      <c r="R139" s="104"/>
      <c r="S139" s="104"/>
      <c r="T139" s="105"/>
      <c r="U139" s="106"/>
      <c r="V139" s="7"/>
      <c r="W139" s="7"/>
      <c r="X139" s="7"/>
      <c r="Y139" s="7"/>
      <c r="Z139" s="7"/>
      <c r="AA139" s="7"/>
    </row>
    <row r="140" spans="1:27" ht="12.75">
      <c r="A140" s="104"/>
      <c r="B140" s="104"/>
      <c r="C140" s="104"/>
      <c r="D140" s="104"/>
      <c r="E140" s="104"/>
      <c r="F140" s="104"/>
      <c r="G140" s="104"/>
      <c r="H140" s="104"/>
      <c r="I140" s="104"/>
      <c r="J140" s="104"/>
      <c r="K140" s="104"/>
      <c r="L140" s="104"/>
      <c r="M140" s="104"/>
      <c r="N140" s="104"/>
      <c r="O140" s="104"/>
      <c r="P140" s="104"/>
      <c r="Q140" s="104"/>
      <c r="R140" s="104"/>
      <c r="S140" s="104"/>
      <c r="T140" s="105"/>
      <c r="U140" s="106"/>
      <c r="V140" s="7"/>
      <c r="W140" s="7"/>
      <c r="X140" s="7"/>
      <c r="Y140" s="7"/>
      <c r="Z140" s="7"/>
      <c r="AA140" s="7"/>
    </row>
    <row r="141" spans="1:27" ht="12.75">
      <c r="A141" s="104"/>
      <c r="B141" s="104"/>
      <c r="C141" s="104"/>
      <c r="D141" s="104"/>
      <c r="E141" s="104"/>
      <c r="F141" s="104"/>
      <c r="G141" s="104"/>
      <c r="H141" s="104"/>
      <c r="I141" s="104"/>
      <c r="J141" s="104"/>
      <c r="K141" s="104"/>
      <c r="L141" s="104"/>
      <c r="M141" s="104"/>
      <c r="N141" s="104"/>
      <c r="O141" s="104"/>
      <c r="P141" s="104"/>
      <c r="Q141" s="104"/>
      <c r="R141" s="104"/>
      <c r="S141" s="104"/>
      <c r="T141" s="105"/>
      <c r="U141" s="106"/>
      <c r="V141" s="7"/>
      <c r="W141" s="7"/>
      <c r="X141" s="7"/>
      <c r="Y141" s="7"/>
      <c r="Z141" s="7"/>
      <c r="AA141" s="7"/>
    </row>
  </sheetData>
  <sheetProtection/>
  <conditionalFormatting sqref="A9:A121 B9:IV9 B11:G36 B39:G64 B67:G92 B95:G120 C37:W37 C65:W65 C93:W93 C121:W121 H11:H16 H18:H25 H28:H34 H39:H44 H46:H53 H56:H65 H67:H72 H74:H81 H84:H90 H95:H100 H102:H109 H112:H118 I11:I37 I39:I65 I67:I93 I95:I121 J10:J21 J23:J49 J51:J77 J79:J105 J107:M121 K11:M21 K23:M37 K39:M49 K51:M65 K67:M77 K79:M93 K95:M105 N11:O24 N26:N37 N39:O52 N54:N65 N67:O80 N82:N93 N95:O108 N110:N121 O26:Q29 O33:T37 O54:Q57 O61:T65 O82:Q85 O89:T93 O110:Q113 O117:T121 P11:Q29 P39:Q57 P67:Q85 P95:Q113 R11:T23 R25:S29 R39:T51 R53:S57 R67:T79 R81:S85 R95:T107 R109:S113 T24:T31 T52:T59 T80:T87 T108:T115 U11:U37 U39:U65 U67:U93 U95:U121 V10:IV121">
    <cfRule type="expression" priority="1" dxfId="0" stopIfTrue="1">
      <formula>IF($T$7&gt;0,0,1)</formula>
    </cfRule>
  </conditionalFormatting>
  <conditionalFormatting sqref="B10:I10 B38:I38 B66:I66 B94:I94 K10:U10 K38:U38 K66:U66 K94:U94">
    <cfRule type="expression" priority="2" dxfId="0" stopIfTrue="1">
      <formula>IF($T$7&gt;0,0,1)</formula>
    </cfRule>
  </conditionalFormatting>
  <conditionalFormatting sqref="T32 T60 T88 T116">
    <cfRule type="expression" priority="3" dxfId="12" stopIfTrue="1">
      <formula>IF($T$7&gt;0,0,1)</formula>
    </cfRule>
  </conditionalFormatting>
  <dataValidations count="17">
    <dataValidation type="list" allowBlank="1" showErrorMessage="1" sqref="T18 T46 T74 T102">
      <formula1>$L$18:$L$20</formula1>
      <formula2>0</formula2>
    </dataValidation>
    <dataValidation type="list" allowBlank="1" showErrorMessage="1" sqref="T19 T47 T75 T103">
      <formula1>$N$19:$N$23</formula1>
      <formula2>0</formula2>
    </dataValidation>
    <dataValidation type="list" allowBlank="1" showErrorMessage="1" sqref="T30 T58 T86 T114">
      <formula1>$R$26:$R$28</formula1>
      <formula2>0</formula2>
    </dataValidation>
    <dataValidation type="list" allowBlank="1" showErrorMessage="1" sqref="T27 T55 T83 T111">
      <formula1>$R$33:$R$35</formula1>
      <formula2>0</formula2>
    </dataValidation>
    <dataValidation type="list" allowBlank="1" showErrorMessage="1" sqref="T17 T45 T73 T101">
      <formula1>$J$17:$J$20</formula1>
      <formula2>0</formula2>
    </dataValidation>
    <dataValidation type="list" allowBlank="1" showErrorMessage="1" sqref="T33 T61 T89 T117">
      <formula1>$P$33:$P$35</formula1>
      <formula2>0</formula2>
    </dataValidation>
    <dataValidation type="list" allowBlank="1" showErrorMessage="1" sqref="T7">
      <formula1>$D$7:$D$11</formula1>
      <formula2>0</formula2>
    </dataValidation>
    <dataValidation type="list" allowBlank="1" showErrorMessage="1" sqref="T14 T42 T70 T98">
      <formula1>$J$10:$J$12</formula1>
      <formula2>0</formula2>
    </dataValidation>
    <dataValidation type="list" allowBlank="1" showErrorMessage="1" sqref="T21 T49 T77 T105">
      <formula1>$H$14:$H$16</formula1>
      <formula2>0</formula2>
    </dataValidation>
    <dataValidation type="list" allowBlank="1" showErrorMessage="1" sqref="T28 T34 T56 T62 T84 T90 T112 T118">
      <formula1>$R$16:$R$18</formula1>
      <formula2>0</formula2>
    </dataValidation>
    <dataValidation type="list" allowBlank="1" showErrorMessage="1" sqref="T40">
      <formula1>$F$13:$F$38</formula1>
      <formula2>0</formula2>
    </dataValidation>
    <dataValidation allowBlank="1" showErrorMessage="1" sqref="T11 T39 T67 T95">
      <formula1>0</formula1>
      <formula2>0</formula2>
    </dataValidation>
    <dataValidation type="list" allowBlank="1" showErrorMessage="1" sqref="T20 T48 T76 T104">
      <formula1>$P$20:$P$24</formula1>
      <formula2>0</formula2>
    </dataValidation>
    <dataValidation type="list" allowBlank="1" showErrorMessage="1" sqref="T24 T52 T80 T108">
      <formula1>$R$20:$R$22</formula1>
      <formula2>0</formula2>
    </dataValidation>
    <dataValidation type="list" allowBlank="1" showErrorMessage="1" sqref="T22 T78 T106">
      <formula1>$H$17:$H$25</formula1>
      <formula2>0</formula2>
    </dataValidation>
    <dataValidation type="list" allowBlank="1" showErrorMessage="1" sqref="T50">
      <formula1>$H$45:$H$53</formula1>
      <formula2>0</formula2>
    </dataValidation>
    <dataValidation type="list" allowBlank="1" showErrorMessage="1" sqref="T12 T68 T96">
      <formula1>$F$13:$F$38</formula1>
      <formula2>0</formula2>
    </dataValidation>
  </dataValidations>
  <printOptions/>
  <pageMargins left="0.75" right="0.75" top="1" bottom="1" header="0.5118055555555556" footer="0.5118055555555556"/>
  <pageSetup fitToHeight="1" fitToWidth="1" horizontalDpi="300" verticalDpi="300" orientation="portrait" paperSize="9" scale="61" r:id="rId3"/>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Z159"/>
  <sheetViews>
    <sheetView zoomScale="80" zoomScaleNormal="80" zoomScalePageLayoutView="0" workbookViewId="0" topLeftCell="A1">
      <selection activeCell="A1" sqref="A1"/>
    </sheetView>
  </sheetViews>
  <sheetFormatPr defaultColWidth="9.140625" defaultRowHeight="12.75"/>
  <cols>
    <col min="1" max="1" width="2.00390625" style="107" customWidth="1"/>
    <col min="2" max="2" width="26.00390625" style="107" customWidth="1"/>
    <col min="3" max="3" width="19.8515625" style="107" customWidth="1"/>
    <col min="4" max="8" width="13.7109375" style="108" customWidth="1"/>
    <col min="9" max="9" width="16.8515625" style="108" customWidth="1"/>
    <col min="10" max="11" width="13.7109375" style="107" customWidth="1"/>
    <col min="12" max="12" width="13.140625" style="107" customWidth="1"/>
    <col min="13" max="13" width="6.00390625" style="107" customWidth="1"/>
    <col min="14" max="14" width="4.57421875" style="107" customWidth="1"/>
    <col min="15" max="15" width="3.7109375" style="107" customWidth="1"/>
    <col min="16" max="16384" width="9.140625" style="107" customWidth="1"/>
  </cols>
  <sheetData>
    <row r="1" spans="1:26" ht="23.25" customHeight="1">
      <c r="A1" s="109"/>
      <c r="B1" s="110" t="s">
        <v>371</v>
      </c>
      <c r="C1" s="111"/>
      <c r="D1" s="112"/>
      <c r="E1" s="113"/>
      <c r="F1" s="113"/>
      <c r="G1" s="113"/>
      <c r="H1" s="113"/>
      <c r="I1" s="113"/>
      <c r="J1" s="109"/>
      <c r="K1" s="109"/>
      <c r="L1" s="109"/>
      <c r="M1" s="109"/>
      <c r="N1" s="109"/>
      <c r="O1" s="109"/>
      <c r="P1" s="109"/>
      <c r="Q1" s="109"/>
      <c r="R1" s="109"/>
      <c r="S1" s="109"/>
      <c r="T1" s="33"/>
      <c r="U1" s="109"/>
      <c r="V1" s="109"/>
      <c r="W1" s="109"/>
      <c r="X1" s="109"/>
      <c r="Y1" s="109"/>
      <c r="Z1" s="109"/>
    </row>
    <row r="2" spans="1:26" ht="25.5" customHeight="1">
      <c r="A2" s="114"/>
      <c r="B2" s="115" t="s">
        <v>372</v>
      </c>
      <c r="C2" s="116"/>
      <c r="D2" s="117"/>
      <c r="E2" s="117"/>
      <c r="F2" s="118"/>
      <c r="G2" s="118"/>
      <c r="H2" s="118"/>
      <c r="I2" s="118"/>
      <c r="J2" s="119"/>
      <c r="K2" s="114"/>
      <c r="L2" s="114"/>
      <c r="M2" s="114"/>
      <c r="N2" s="114"/>
      <c r="O2" s="114"/>
      <c r="P2" s="114"/>
      <c r="Q2" s="114"/>
      <c r="R2" s="114"/>
      <c r="S2" s="114" t="s">
        <v>115</v>
      </c>
      <c r="T2" s="119"/>
      <c r="U2" s="114"/>
      <c r="V2" s="114"/>
      <c r="W2" s="114"/>
      <c r="X2" s="114"/>
      <c r="Y2" s="114"/>
      <c r="Z2" s="114"/>
    </row>
    <row r="3" spans="1:26" ht="30" customHeight="1">
      <c r="A3" s="114"/>
      <c r="B3" s="120" t="s">
        <v>373</v>
      </c>
      <c r="C3" s="116"/>
      <c r="D3" s="117"/>
      <c r="E3" s="121"/>
      <c r="F3" s="118"/>
      <c r="G3" s="118"/>
      <c r="H3" s="118"/>
      <c r="I3" s="118"/>
      <c r="J3" s="119"/>
      <c r="K3" s="114"/>
      <c r="L3" s="114"/>
      <c r="M3" s="114"/>
      <c r="N3" s="114"/>
      <c r="O3" s="114"/>
      <c r="P3" s="114"/>
      <c r="Q3" s="114"/>
      <c r="R3" s="114"/>
      <c r="S3" s="114"/>
      <c r="T3" s="119"/>
      <c r="U3" s="114"/>
      <c r="V3" s="114"/>
      <c r="W3" s="114"/>
      <c r="X3" s="114"/>
      <c r="Y3" s="114"/>
      <c r="Z3" s="114"/>
    </row>
    <row r="4" spans="1:26" s="129" customFormat="1" ht="18">
      <c r="A4" s="122"/>
      <c r="B4" s="123"/>
      <c r="C4" s="124"/>
      <c r="D4" s="344" t="s">
        <v>321</v>
      </c>
      <c r="E4" s="344"/>
      <c r="F4" s="344"/>
      <c r="G4" s="344"/>
      <c r="H4" s="344"/>
      <c r="I4" s="125" t="s">
        <v>116</v>
      </c>
      <c r="J4" s="345" t="s">
        <v>370</v>
      </c>
      <c r="K4" s="345"/>
      <c r="L4" s="345"/>
      <c r="M4" s="126"/>
      <c r="N4" s="127"/>
      <c r="O4" s="127"/>
      <c r="P4" s="127"/>
      <c r="Q4" s="127"/>
      <c r="R4" s="127"/>
      <c r="S4" s="127">
        <f>Vstup_udajov!T7</f>
        <v>1</v>
      </c>
      <c r="T4" s="128"/>
      <c r="U4" s="127"/>
      <c r="V4" s="122"/>
      <c r="W4" s="122"/>
      <c r="X4" s="122"/>
      <c r="Y4" s="122"/>
      <c r="Z4" s="122"/>
    </row>
    <row r="5" spans="1:26" s="140" customFormat="1" ht="49.5" customHeight="1">
      <c r="A5" s="127"/>
      <c r="B5" s="130" t="s">
        <v>117</v>
      </c>
      <c r="C5" s="131" t="s">
        <v>118</v>
      </c>
      <c r="D5" s="132" t="s">
        <v>322</v>
      </c>
      <c r="E5" s="133" t="s">
        <v>323</v>
      </c>
      <c r="F5" s="133" t="s">
        <v>324</v>
      </c>
      <c r="G5" s="133" t="s">
        <v>325</v>
      </c>
      <c r="H5" s="134" t="s">
        <v>326</v>
      </c>
      <c r="I5" s="135" t="s">
        <v>330</v>
      </c>
      <c r="J5" s="136" t="s">
        <v>331</v>
      </c>
      <c r="K5" s="137" t="s">
        <v>332</v>
      </c>
      <c r="L5" s="138" t="s">
        <v>333</v>
      </c>
      <c r="M5" s="139" t="s">
        <v>125</v>
      </c>
      <c r="N5" s="127"/>
      <c r="O5" s="127"/>
      <c r="P5" s="127"/>
      <c r="Q5" s="127"/>
      <c r="R5" s="127"/>
      <c r="S5" s="127"/>
      <c r="T5" s="128"/>
      <c r="U5" s="127"/>
      <c r="V5" s="122"/>
      <c r="W5" s="122"/>
      <c r="X5" s="122"/>
      <c r="Y5" s="122"/>
      <c r="Z5" s="122"/>
    </row>
    <row r="6" spans="1:26" s="140" customFormat="1" ht="21.75" customHeight="1">
      <c r="A6" s="127"/>
      <c r="B6" s="141" t="s">
        <v>385</v>
      </c>
      <c r="C6" s="142">
        <f>Vstup_udajov!T11</f>
        <v>1</v>
      </c>
      <c r="D6" s="143">
        <f>'RG Calcs'!D144</f>
        <v>10.5</v>
      </c>
      <c r="E6" s="144">
        <f>'RG Calcs'!D145</f>
        <v>7.156451612903227</v>
      </c>
      <c r="F6" s="144">
        <f>'RG Calcs'!D146</f>
        <v>0.2419354838709678</v>
      </c>
      <c r="G6" s="144">
        <f>'RG Calcs'!D147</f>
        <v>0.13438371617066605</v>
      </c>
      <c r="H6" s="144">
        <f>'RG Calcs'!D148</f>
        <v>29.43327535092908</v>
      </c>
      <c r="I6" s="145">
        <f>'RG Calcs'!D159</f>
        <v>47.46604616387394</v>
      </c>
      <c r="J6" s="146">
        <f>'RG Calcs'!D156</f>
        <v>47.46604616387394</v>
      </c>
      <c r="K6" s="147">
        <f>'RG Calcs'!D157</f>
        <v>0</v>
      </c>
      <c r="L6" s="148">
        <f>'RG Calcs'!D158</f>
        <v>0</v>
      </c>
      <c r="M6" s="139" t="str">
        <f>Vstup_udajov!T21</f>
        <v>Yes</v>
      </c>
      <c r="N6" s="127"/>
      <c r="O6" s="127"/>
      <c r="P6" s="127"/>
      <c r="Q6" s="127"/>
      <c r="R6" s="127"/>
      <c r="S6" s="127"/>
      <c r="T6" s="128"/>
      <c r="U6" s="127"/>
      <c r="V6" s="122"/>
      <c r="W6" s="122"/>
      <c r="X6" s="122"/>
      <c r="Y6" s="122"/>
      <c r="Z6" s="122"/>
    </row>
    <row r="7" spans="1:26" s="140" customFormat="1" ht="21.75" customHeight="1">
      <c r="A7" s="127"/>
      <c r="B7" s="149" t="s">
        <v>386</v>
      </c>
      <c r="C7" s="150">
        <f>Vstup_udajov!T11</f>
        <v>1</v>
      </c>
      <c r="D7" s="151">
        <f>'RG Calcs'!C144</f>
        <v>6</v>
      </c>
      <c r="E7" s="152">
        <f>'RG Calcs'!C145</f>
        <v>4.209677419354839</v>
      </c>
      <c r="F7" s="152">
        <f>'RG Calcs'!C146</f>
        <v>0.2419354838709678</v>
      </c>
      <c r="G7" s="152">
        <f>'RG Calcs'!C147</f>
        <v>0.13438371617066605</v>
      </c>
      <c r="H7" s="152">
        <f>'RG Calcs'!C148</f>
        <v>29.43327535092908</v>
      </c>
      <c r="I7" s="153">
        <f>'RG Calcs'!C159</f>
        <v>40.019271970325555</v>
      </c>
      <c r="J7" s="154">
        <f>'RG Calcs'!C156</f>
        <v>40.019271970325555</v>
      </c>
      <c r="K7" s="155">
        <f>'RG Calcs'!C157</f>
        <v>0</v>
      </c>
      <c r="L7" s="156">
        <f>'RG Calcs'!C158</f>
        <v>0</v>
      </c>
      <c r="M7" s="139" t="str">
        <f>Vstup_udajov!T21</f>
        <v>Yes</v>
      </c>
      <c r="N7" s="127"/>
      <c r="O7" s="127"/>
      <c r="P7" s="127"/>
      <c r="Q7" s="127"/>
      <c r="R7" s="127"/>
      <c r="S7" s="127"/>
      <c r="T7" s="128"/>
      <c r="U7" s="127"/>
      <c r="V7" s="122"/>
      <c r="W7" s="122"/>
      <c r="X7" s="122"/>
      <c r="Y7" s="122"/>
      <c r="Z7" s="122"/>
    </row>
    <row r="8" spans="1:26" s="140" customFormat="1" ht="21.75" customHeight="1" hidden="1">
      <c r="A8" s="127"/>
      <c r="B8" s="157" t="s">
        <v>126</v>
      </c>
      <c r="C8" s="158">
        <f>Vstup_udajov!T39</f>
        <v>0</v>
      </c>
      <c r="D8" s="159" t="e">
        <f>'RG Calcs'!N144</f>
        <v>#VALUE!</v>
      </c>
      <c r="E8" s="160" t="e">
        <f>'RG Calcs'!N145</f>
        <v>#VALUE!</v>
      </c>
      <c r="F8" s="160" t="e">
        <f>'RG Calcs'!N146</f>
        <v>#VALUE!</v>
      </c>
      <c r="G8" s="160" t="e">
        <f>'RG Calcs'!N147</f>
        <v>#N/A</v>
      </c>
      <c r="H8" s="160">
        <f>'RG Calcs'!N148</f>
        <v>0</v>
      </c>
      <c r="I8" s="161" t="e">
        <f>'RG Calcs'!N159</f>
        <v>#VALUE!</v>
      </c>
      <c r="J8" s="162" t="e">
        <f>'RG Calcs'!N156</f>
        <v>#VALUE!</v>
      </c>
      <c r="K8" s="163" t="e">
        <f>'RG Calcs'!N157</f>
        <v>#VALUE!</v>
      </c>
      <c r="L8" s="164" t="e">
        <f>'RG Calcs'!N158</f>
        <v>#VALUE!</v>
      </c>
      <c r="M8" s="165" t="str">
        <f>Vstup_udajov!T49</f>
        <v>Hermetically sealed?</v>
      </c>
      <c r="N8" s="127"/>
      <c r="O8" s="127"/>
      <c r="P8" s="127"/>
      <c r="Q8" s="127"/>
      <c r="R8" s="127"/>
      <c r="S8" s="127"/>
      <c r="T8" s="128"/>
      <c r="U8" s="127"/>
      <c r="V8" s="122"/>
      <c r="W8" s="122"/>
      <c r="X8" s="122"/>
      <c r="Y8" s="122"/>
      <c r="Z8" s="122"/>
    </row>
    <row r="9" spans="1:26" s="140" customFormat="1" ht="21.75" customHeight="1" hidden="1">
      <c r="A9" s="127"/>
      <c r="B9" s="166" t="s">
        <v>127</v>
      </c>
      <c r="C9" s="167">
        <f>Vstup_udajov!T39</f>
        <v>0</v>
      </c>
      <c r="D9" s="168" t="e">
        <f>'RG Calcs'!M144</f>
        <v>#VALUE!</v>
      </c>
      <c r="E9" s="169" t="e">
        <f>'RG Calcs'!M145</f>
        <v>#VALUE!</v>
      </c>
      <c r="F9" s="169" t="e">
        <f>'RG Calcs'!M146</f>
        <v>#VALUE!</v>
      </c>
      <c r="G9" s="169" t="e">
        <f>'RG Calcs'!M147</f>
        <v>#N/A</v>
      </c>
      <c r="H9" s="169">
        <f>'RG Calcs'!M148</f>
        <v>0</v>
      </c>
      <c r="I9" s="170" t="e">
        <f>'RG Calcs'!M159</f>
        <v>#VALUE!</v>
      </c>
      <c r="J9" s="171" t="e">
        <f>'RG Calcs'!M156</f>
        <v>#VALUE!</v>
      </c>
      <c r="K9" s="172" t="e">
        <f>'RG Calcs'!M157</f>
        <v>#VALUE!</v>
      </c>
      <c r="L9" s="173" t="e">
        <f>'RG Calcs'!M158</f>
        <v>#VALUE!</v>
      </c>
      <c r="M9" s="165" t="str">
        <f>Vstup_udajov!T49</f>
        <v>Hermetically sealed?</v>
      </c>
      <c r="N9" s="127"/>
      <c r="O9" s="127"/>
      <c r="P9" s="127"/>
      <c r="Q9" s="127"/>
      <c r="R9" s="127"/>
      <c r="S9" s="127"/>
      <c r="T9" s="128"/>
      <c r="U9" s="127"/>
      <c r="V9" s="122"/>
      <c r="W9" s="122"/>
      <c r="X9" s="122"/>
      <c r="Y9" s="122"/>
      <c r="Z9" s="122"/>
    </row>
    <row r="10" spans="1:26" s="140" customFormat="1" ht="21.75" customHeight="1" hidden="1">
      <c r="A10" s="127"/>
      <c r="B10" s="141" t="s">
        <v>128</v>
      </c>
      <c r="C10" s="142">
        <f>Vstup_udajov!T67</f>
        <v>0</v>
      </c>
      <c r="D10" s="143" t="e">
        <f>'RG Calcs'!X144</f>
        <v>#VALUE!</v>
      </c>
      <c r="E10" s="144" t="e">
        <f>'RG Calcs'!X145</f>
        <v>#VALUE!</v>
      </c>
      <c r="F10" s="144" t="e">
        <f>'RG Calcs'!X146</f>
        <v>#VALUE!</v>
      </c>
      <c r="G10" s="144" t="e">
        <f>'RG Calcs'!X147</f>
        <v>#N/A</v>
      </c>
      <c r="H10" s="144">
        <f>'RG Calcs'!X148</f>
        <v>0</v>
      </c>
      <c r="I10" s="145" t="e">
        <f>'RG Calcs'!X159</f>
        <v>#VALUE!</v>
      </c>
      <c r="J10" s="146" t="e">
        <f>'RG Calcs'!X156</f>
        <v>#VALUE!</v>
      </c>
      <c r="K10" s="147" t="e">
        <f>'RG Calcs'!X157</f>
        <v>#VALUE!</v>
      </c>
      <c r="L10" s="148" t="e">
        <f>'RG Calcs'!X158</f>
        <v>#VALUE!</v>
      </c>
      <c r="M10" s="139" t="str">
        <f>Vstup_udajov!T77</f>
        <v>Hermetically sealed?</v>
      </c>
      <c r="N10" s="127"/>
      <c r="O10" s="127"/>
      <c r="P10" s="127"/>
      <c r="Q10" s="127"/>
      <c r="R10" s="127"/>
      <c r="S10" s="127"/>
      <c r="T10" s="128"/>
      <c r="U10" s="127"/>
      <c r="V10" s="122"/>
      <c r="W10" s="122"/>
      <c r="X10" s="122"/>
      <c r="Y10" s="122"/>
      <c r="Z10" s="122"/>
    </row>
    <row r="11" spans="1:26" s="140" customFormat="1" ht="21.75" customHeight="1" hidden="1">
      <c r="A11" s="127"/>
      <c r="B11" s="149" t="s">
        <v>129</v>
      </c>
      <c r="C11" s="150">
        <f>Vstup_udajov!T67</f>
        <v>0</v>
      </c>
      <c r="D11" s="151" t="e">
        <f>'RG Calcs'!W144</f>
        <v>#VALUE!</v>
      </c>
      <c r="E11" s="152" t="e">
        <f>'RG Calcs'!W145</f>
        <v>#VALUE!</v>
      </c>
      <c r="F11" s="152" t="e">
        <f>'RG Calcs'!W146</f>
        <v>#VALUE!</v>
      </c>
      <c r="G11" s="152" t="e">
        <f>'RG Calcs'!W147</f>
        <v>#N/A</v>
      </c>
      <c r="H11" s="152">
        <f>'RG Calcs'!W148</f>
        <v>0</v>
      </c>
      <c r="I11" s="153" t="e">
        <f>'RG Calcs'!W159</f>
        <v>#VALUE!</v>
      </c>
      <c r="J11" s="154" t="e">
        <f>'RG Calcs'!W156</f>
        <v>#VALUE!</v>
      </c>
      <c r="K11" s="155" t="e">
        <f>'RG Calcs'!W157</f>
        <v>#VALUE!</v>
      </c>
      <c r="L11" s="156" t="e">
        <f>'RG Calcs'!W158</f>
        <v>#VALUE!</v>
      </c>
      <c r="M11" s="139" t="str">
        <f>Vstup_udajov!T77</f>
        <v>Hermetically sealed?</v>
      </c>
      <c r="N11" s="127"/>
      <c r="O11" s="127"/>
      <c r="P11" s="127"/>
      <c r="Q11" s="127"/>
      <c r="R11" s="127"/>
      <c r="S11" s="127"/>
      <c r="T11" s="128"/>
      <c r="U11" s="127"/>
      <c r="V11" s="122"/>
      <c r="W11" s="122"/>
      <c r="X11" s="122"/>
      <c r="Y11" s="122"/>
      <c r="Z11" s="122"/>
    </row>
    <row r="12" spans="1:26" s="140" customFormat="1" ht="21.75" customHeight="1" hidden="1">
      <c r="A12" s="127"/>
      <c r="B12" s="157" t="s">
        <v>130</v>
      </c>
      <c r="C12" s="158">
        <f>Vstup_udajov!T95</f>
        <v>0</v>
      </c>
      <c r="D12" s="159" t="e">
        <f>'RG Calcs'!AH144</f>
        <v>#VALUE!</v>
      </c>
      <c r="E12" s="160" t="e">
        <f>'RG Calcs'!AH145</f>
        <v>#VALUE!</v>
      </c>
      <c r="F12" s="160" t="e">
        <f>'RG Calcs'!AH146</f>
        <v>#VALUE!</v>
      </c>
      <c r="G12" s="160" t="e">
        <f>'RG Calcs'!AH147</f>
        <v>#N/A</v>
      </c>
      <c r="H12" s="160">
        <f>'RG Calcs'!AH148</f>
        <v>0</v>
      </c>
      <c r="I12" s="161" t="e">
        <f>'RG Calcs'!AH159</f>
        <v>#VALUE!</v>
      </c>
      <c r="J12" s="162" t="e">
        <f>'RG Calcs'!AH156</f>
        <v>#VALUE!</v>
      </c>
      <c r="K12" s="163" t="e">
        <f>'RG Calcs'!AH157</f>
        <v>#VALUE!</v>
      </c>
      <c r="L12" s="164" t="e">
        <f>'RG Calcs'!AH158</f>
        <v>#VALUE!</v>
      </c>
      <c r="M12" s="165" t="str">
        <f>Vstup_udajov!T105</f>
        <v>Hermetically sealed?</v>
      </c>
      <c r="N12" s="127"/>
      <c r="O12" s="127"/>
      <c r="P12" s="127"/>
      <c r="Q12" s="127"/>
      <c r="R12" s="127"/>
      <c r="S12" s="127"/>
      <c r="T12" s="128"/>
      <c r="U12" s="127"/>
      <c r="V12" s="122"/>
      <c r="W12" s="122"/>
      <c r="X12" s="122"/>
      <c r="Y12" s="122"/>
      <c r="Z12" s="122"/>
    </row>
    <row r="13" spans="1:26" s="140" customFormat="1" ht="21.75" customHeight="1" hidden="1">
      <c r="A13" s="127"/>
      <c r="B13" s="166" t="s">
        <v>131</v>
      </c>
      <c r="C13" s="167">
        <f>Vstup_udajov!T95</f>
        <v>0</v>
      </c>
      <c r="D13" s="168" t="e">
        <f>'RG Calcs'!AG144</f>
        <v>#VALUE!</v>
      </c>
      <c r="E13" s="169" t="e">
        <f>'RG Calcs'!AG145</f>
        <v>#VALUE!</v>
      </c>
      <c r="F13" s="169" t="e">
        <f>'RG Calcs'!AG146</f>
        <v>#VALUE!</v>
      </c>
      <c r="G13" s="169" t="e">
        <f>'RG Calcs'!AG147</f>
        <v>#N/A</v>
      </c>
      <c r="H13" s="169">
        <f>'RG Calcs'!AG148</f>
        <v>0</v>
      </c>
      <c r="I13" s="170" t="e">
        <f>'RG Calcs'!AG159</f>
        <v>#VALUE!</v>
      </c>
      <c r="J13" s="171" t="e">
        <f>'RG Calcs'!AG156</f>
        <v>#VALUE!</v>
      </c>
      <c r="K13" s="172" t="e">
        <f>'RG Calcs'!AG157</f>
        <v>#VALUE!</v>
      </c>
      <c r="L13" s="173" t="e">
        <f>'RG Calcs'!AG158</f>
        <v>#VALUE!</v>
      </c>
      <c r="M13" s="165" t="str">
        <f>Vstup_udajov!T105</f>
        <v>Hermetically sealed?</v>
      </c>
      <c r="N13" s="127"/>
      <c r="O13" s="127"/>
      <c r="P13" s="127"/>
      <c r="Q13" s="127"/>
      <c r="R13" s="127"/>
      <c r="S13" s="127"/>
      <c r="T13" s="128"/>
      <c r="U13" s="127"/>
      <c r="V13" s="122"/>
      <c r="W13" s="122"/>
      <c r="X13" s="122"/>
      <c r="Y13" s="122"/>
      <c r="Z13" s="122"/>
    </row>
    <row r="14" spans="1:26" s="140" customFormat="1" ht="7.5" customHeight="1">
      <c r="A14" s="127"/>
      <c r="B14" s="174"/>
      <c r="C14" s="174"/>
      <c r="D14" s="175"/>
      <c r="E14" s="175"/>
      <c r="F14" s="175"/>
      <c r="G14" s="175"/>
      <c r="H14" s="175"/>
      <c r="I14" s="176"/>
      <c r="J14" s="177"/>
      <c r="K14" s="178"/>
      <c r="L14" s="179"/>
      <c r="M14" s="180"/>
      <c r="N14" s="127"/>
      <c r="O14" s="127"/>
      <c r="P14" s="127"/>
      <c r="Q14" s="127"/>
      <c r="R14" s="127"/>
      <c r="S14" s="127"/>
      <c r="T14" s="128"/>
      <c r="U14" s="127"/>
      <c r="V14" s="122"/>
      <c r="W14" s="122"/>
      <c r="X14" s="122"/>
      <c r="Y14" s="122"/>
      <c r="Z14" s="122"/>
    </row>
    <row r="15" spans="1:26" s="140" customFormat="1" ht="7.5" customHeight="1">
      <c r="A15" s="127"/>
      <c r="B15" s="174"/>
      <c r="C15" s="174"/>
      <c r="D15" s="175"/>
      <c r="E15" s="175"/>
      <c r="F15" s="175"/>
      <c r="G15" s="175"/>
      <c r="H15" s="175"/>
      <c r="I15" s="176"/>
      <c r="J15" s="177"/>
      <c r="K15" s="181"/>
      <c r="L15" s="179"/>
      <c r="M15" s="180"/>
      <c r="N15" s="127"/>
      <c r="O15" s="127"/>
      <c r="P15" s="127"/>
      <c r="Q15" s="127"/>
      <c r="R15" s="127"/>
      <c r="S15" s="127"/>
      <c r="T15" s="128"/>
      <c r="U15" s="127"/>
      <c r="V15" s="122"/>
      <c r="W15" s="122"/>
      <c r="X15" s="122"/>
      <c r="Y15" s="122"/>
      <c r="Z15" s="122"/>
    </row>
    <row r="16" spans="1:26" s="140" customFormat="1" ht="7.5" customHeight="1">
      <c r="A16" s="127"/>
      <c r="B16" s="174"/>
      <c r="C16" s="174"/>
      <c r="D16" s="175"/>
      <c r="E16" s="175"/>
      <c r="F16" s="175"/>
      <c r="G16" s="175"/>
      <c r="H16" s="175"/>
      <c r="I16" s="182"/>
      <c r="J16" s="177"/>
      <c r="K16" s="181"/>
      <c r="L16" s="179"/>
      <c r="M16" s="180"/>
      <c r="N16" s="127"/>
      <c r="O16" s="127"/>
      <c r="P16" s="127"/>
      <c r="Q16" s="127"/>
      <c r="R16" s="127"/>
      <c r="S16" s="127"/>
      <c r="T16" s="128"/>
      <c r="U16" s="127"/>
      <c r="V16" s="122"/>
      <c r="W16" s="122"/>
      <c r="X16" s="122"/>
      <c r="Y16" s="122"/>
      <c r="Z16" s="122"/>
    </row>
    <row r="17" spans="1:26" ht="7.5" customHeight="1">
      <c r="A17" s="114"/>
      <c r="B17" s="114"/>
      <c r="C17" s="114"/>
      <c r="D17" s="118"/>
      <c r="E17" s="118"/>
      <c r="F17" s="118"/>
      <c r="G17" s="118"/>
      <c r="H17" s="118"/>
      <c r="I17" s="118"/>
      <c r="J17" s="114"/>
      <c r="K17" s="114"/>
      <c r="L17" s="114"/>
      <c r="M17" s="114"/>
      <c r="N17" s="114"/>
      <c r="O17" s="114"/>
      <c r="P17" s="114"/>
      <c r="Q17" s="114"/>
      <c r="R17" s="114"/>
      <c r="S17" s="114"/>
      <c r="T17" s="114"/>
      <c r="U17" s="114"/>
      <c r="V17" s="114"/>
      <c r="W17" s="114"/>
      <c r="X17" s="114"/>
      <c r="Y17" s="114"/>
      <c r="Z17" s="114"/>
    </row>
    <row r="18" spans="1:26" ht="32.25" customHeight="1">
      <c r="A18" s="114"/>
      <c r="B18" s="120" t="s">
        <v>354</v>
      </c>
      <c r="C18" s="114"/>
      <c r="D18" s="118"/>
      <c r="E18" s="121" t="s">
        <v>387</v>
      </c>
      <c r="F18" s="118"/>
      <c r="G18" s="118"/>
      <c r="H18" s="118"/>
      <c r="I18" s="118"/>
      <c r="J18" s="114"/>
      <c r="K18" s="114"/>
      <c r="L18" s="114"/>
      <c r="M18" s="114"/>
      <c r="N18" s="114"/>
      <c r="O18" s="114"/>
      <c r="P18" s="114"/>
      <c r="Q18" s="114"/>
      <c r="R18" s="114"/>
      <c r="S18" s="114"/>
      <c r="T18" s="114"/>
      <c r="U18" s="114"/>
      <c r="V18" s="114"/>
      <c r="W18" s="114"/>
      <c r="X18" s="114"/>
      <c r="Y18" s="114"/>
      <c r="Z18" s="114"/>
    </row>
    <row r="19" spans="1:24" ht="72.75" customHeight="1">
      <c r="A19" s="114"/>
      <c r="B19" s="183" t="s">
        <v>388</v>
      </c>
      <c r="C19" s="184" t="s">
        <v>336</v>
      </c>
      <c r="D19" s="185" t="s">
        <v>334</v>
      </c>
      <c r="E19" s="185" t="s">
        <v>335</v>
      </c>
      <c r="F19" s="346" t="s">
        <v>320</v>
      </c>
      <c r="G19" s="346"/>
      <c r="H19" s="346"/>
      <c r="I19" s="346"/>
      <c r="J19" s="346"/>
      <c r="K19" s="186"/>
      <c r="L19" s="187"/>
      <c r="M19" s="188"/>
      <c r="N19" s="188"/>
      <c r="O19" s="188"/>
      <c r="P19" s="119"/>
      <c r="Q19" s="114"/>
      <c r="R19" s="114"/>
      <c r="S19" s="114"/>
      <c r="T19" s="114"/>
      <c r="U19" s="114"/>
      <c r="V19" s="114"/>
      <c r="W19" s="114"/>
      <c r="X19" s="114"/>
    </row>
    <row r="20" spans="1:24" ht="64.5" customHeight="1">
      <c r="A20" s="114"/>
      <c r="B20" s="189" t="s">
        <v>385</v>
      </c>
      <c r="C20" s="142">
        <f>C6</f>
        <v>1</v>
      </c>
      <c r="D20" s="190" t="str">
        <f>Vstup_udajov!T12</f>
        <v>R134A</v>
      </c>
      <c r="E20" s="190" t="str">
        <f>VLOOKUP(D20,TYPE,2,FALSE)</f>
        <v>Pure HFC</v>
      </c>
      <c r="F20" s="343" t="str">
        <f>IF(J6=0,$C$95,IF(J6&lt;3,$C$96,IF(AND(J6&gt;=3,J6&lt;6,M6="Yes"),$C$97,IF(AND(J6&gt;=6,J6&lt;30,M6="Yes"),$C$99,IF(AND(J6&gt;=3,J6&lt;30),$C$98,IF(AND(J6&gt;=30,J6&lt;300),$C$100,$C$101))))))</f>
        <v>Nariadenie o F-plynoch. Toto zariadenie obsahuje medzi 30 a 300kg HFC chladiva a je hermetický. Musí spĺňať všetky podmienky nariadenia, predovšetkým pravidelné kontroly úniku v polročných intervaloch a o úniku musia byť vedené záznamy.</v>
      </c>
      <c r="G20" s="343"/>
      <c r="H20" s="343"/>
      <c r="I20" s="343"/>
      <c r="J20" s="343"/>
      <c r="K20" s="343"/>
      <c r="L20" s="343"/>
      <c r="M20" s="191"/>
      <c r="N20" s="191"/>
      <c r="O20" s="191"/>
      <c r="P20" s="119"/>
      <c r="Q20" s="114"/>
      <c r="R20" s="114"/>
      <c r="S20" s="114"/>
      <c r="T20" s="114"/>
      <c r="U20" s="114"/>
      <c r="V20" s="114"/>
      <c r="W20" s="114"/>
      <c r="X20" s="114"/>
    </row>
    <row r="21" spans="1:24" ht="83.25" customHeight="1">
      <c r="A21" s="114"/>
      <c r="B21" s="192"/>
      <c r="C21" s="193"/>
      <c r="D21" s="194"/>
      <c r="E21" s="194"/>
      <c r="F21" s="338" t="str">
        <f>IF(K6=0,$C$103,IF(AND(J6=0,K6&lt;3,K6&gt;0),$C$108,IF(AND(J6=0,K6&gt;=3),$C$109,IF(AND(K6&lt;3,J6&gt;0),$C$105,IF(AND(K6&gt;=3,K6&gt;0,J6&gt;0),$C$106," ")))))</f>
        <v>Nariadenie o skleníkových plynoch. Toto zariadenie neobsahuje HCFC chladivo. Nepodlieha nariadeniu o ochrane ozonovej vrstvy.</v>
      </c>
      <c r="G21" s="338"/>
      <c r="H21" s="338"/>
      <c r="I21" s="338"/>
      <c r="J21" s="338"/>
      <c r="K21" s="338"/>
      <c r="L21" s="338"/>
      <c r="M21" s="195"/>
      <c r="N21" s="195"/>
      <c r="O21" s="195"/>
      <c r="P21" s="119"/>
      <c r="Q21" s="114"/>
      <c r="R21" s="114"/>
      <c r="S21" s="114"/>
      <c r="T21" s="114"/>
      <c r="U21" s="114"/>
      <c r="V21" s="114"/>
      <c r="W21" s="114"/>
      <c r="X21" s="114"/>
    </row>
    <row r="22" spans="1:24" ht="64.5" customHeight="1">
      <c r="A22" s="114"/>
      <c r="B22" s="196" t="s">
        <v>386</v>
      </c>
      <c r="C22" s="193">
        <f>C6</f>
        <v>1</v>
      </c>
      <c r="D22" s="194" t="str">
        <f>Vstup_udajov!T12</f>
        <v>R134A</v>
      </c>
      <c r="E22" s="194" t="str">
        <f>VLOOKUP(D22,TYPE,2,FALSE)</f>
        <v>Pure HFC</v>
      </c>
      <c r="F22" s="339" t="str">
        <f>IF(J7=0,$C$95,IF(J7&lt;3,$C$96,IF(AND(J7&gt;=3,J7&lt;6,M7="Yes"),$C$97,IF(AND(J7&gt;=6,J7&lt;30,M7="Yes"),$C$99,IF(AND(J7&gt;=3,J7&lt;30),$C$98,IF(AND(J7&gt;=30,J7&lt;300),$C$100,$C$101))))))</f>
        <v>Nariadenie o F-plynoch. Toto zariadenie obsahuje medzi 30 a 300kg HFC chladiva a je hermetický. Musí spĺňať všetky podmienky nariadenia, predovšetkým pravidelné kontroly úniku v polročných intervaloch a o úniku musia byť vedené záznamy.</v>
      </c>
      <c r="G22" s="339"/>
      <c r="H22" s="339"/>
      <c r="I22" s="339"/>
      <c r="J22" s="339"/>
      <c r="K22" s="339"/>
      <c r="L22" s="339"/>
      <c r="M22" s="191"/>
      <c r="N22" s="191"/>
      <c r="O22" s="191"/>
      <c r="P22" s="119"/>
      <c r="Q22" s="114"/>
      <c r="R22" s="114"/>
      <c r="S22" s="114"/>
      <c r="T22" s="114"/>
      <c r="U22" s="114"/>
      <c r="V22" s="114"/>
      <c r="W22" s="114"/>
      <c r="X22" s="114"/>
    </row>
    <row r="23" spans="1:24" ht="83.25" customHeight="1">
      <c r="A23" s="114"/>
      <c r="B23" s="149"/>
      <c r="C23" s="150"/>
      <c r="D23" s="197"/>
      <c r="E23" s="197"/>
      <c r="F23" s="340" t="str">
        <f>IF(K7=0,$C$103,IF(AND(J7=0,K7&lt;3,K7&gt;0),$C$108,IF(AND(J7=0,K7&gt;=3),$C$109,IF(AND(K7&lt;3,J7&gt;0),$C$105,IF(AND(K7&gt;=3,K7&gt;0,J7&gt;0),$C$106," ")))))</f>
        <v>Nariadenie o skleníkových plynoch. Toto zariadenie neobsahuje HCFC chladivo. Nepodlieha nariadeniu o ochrane ozonovej vrstvy.</v>
      </c>
      <c r="G23" s="340"/>
      <c r="H23" s="340"/>
      <c r="I23" s="340"/>
      <c r="J23" s="340"/>
      <c r="K23" s="340"/>
      <c r="L23" s="340"/>
      <c r="M23" s="195"/>
      <c r="N23" s="195"/>
      <c r="O23" s="195"/>
      <c r="P23" s="119"/>
      <c r="Q23" s="114"/>
      <c r="R23" s="114"/>
      <c r="S23" s="114"/>
      <c r="T23" s="114"/>
      <c r="U23" s="114"/>
      <c r="V23" s="114"/>
      <c r="W23" s="114"/>
      <c r="X23" s="114"/>
    </row>
    <row r="24" spans="1:24" ht="66" customHeight="1" hidden="1">
      <c r="A24" s="114"/>
      <c r="B24" s="198" t="s">
        <v>126</v>
      </c>
      <c r="C24" s="158">
        <f>C8</f>
        <v>0</v>
      </c>
      <c r="D24" s="199" t="str">
        <f>Vstup_udajov!T40</f>
        <v>Select refrigerant</v>
      </c>
      <c r="E24" s="199" t="e">
        <f>VLOOKUP(D24,TYPE,2,FALSE)</f>
        <v>#N/A</v>
      </c>
      <c r="F24" s="341" t="e">
        <f>IF(J8=0,$C$95,IF(J8&lt;3,$C$96,IF(AND(J8&gt;=3,J8&lt;6,M8="Yes"),$C$97,IF(AND(J8&gt;=6,J8&lt;30,M8="Yes"),$C$99,IF(AND(J8&gt;=3,J8&lt;30),$C$98,IF(AND(J8&gt;=30,J8&lt;300),$C$100,$C$101))))))</f>
        <v>#VALUE!</v>
      </c>
      <c r="G24" s="341"/>
      <c r="H24" s="341"/>
      <c r="I24" s="341"/>
      <c r="J24" s="341"/>
      <c r="K24" s="341"/>
      <c r="L24" s="341"/>
      <c r="M24" s="191"/>
      <c r="N24" s="191"/>
      <c r="O24" s="191"/>
      <c r="P24" s="119"/>
      <c r="Q24" s="114"/>
      <c r="R24" s="114"/>
      <c r="S24" s="114"/>
      <c r="T24" s="114"/>
      <c r="U24" s="114"/>
      <c r="V24" s="114"/>
      <c r="W24" s="114"/>
      <c r="X24" s="114"/>
    </row>
    <row r="25" spans="1:24" ht="92.25" customHeight="1" hidden="1">
      <c r="A25" s="114"/>
      <c r="B25" s="200"/>
      <c r="C25" s="201"/>
      <c r="D25" s="202"/>
      <c r="E25" s="202"/>
      <c r="F25" s="342" t="e">
        <f>IF(K8=0,$C$103,IF(AND(J8=0,K8&lt;3,K8&gt;0),$C$108,IF(AND(J8=0,K8&gt;=3),$C$109,IF(AND(K8&lt;3,J8&gt;0),$C$105,IF(AND(K8&gt;=3,K8&gt;0,J8&gt;0),$C$106," ")))))</f>
        <v>#VALUE!</v>
      </c>
      <c r="G25" s="342"/>
      <c r="H25" s="342"/>
      <c r="I25" s="342"/>
      <c r="J25" s="342"/>
      <c r="K25" s="342"/>
      <c r="L25" s="342"/>
      <c r="M25" s="195"/>
      <c r="N25" s="195"/>
      <c r="O25" s="195"/>
      <c r="P25" s="119"/>
      <c r="Q25" s="114"/>
      <c r="R25" s="114"/>
      <c r="S25" s="114"/>
      <c r="T25" s="114"/>
      <c r="U25" s="114"/>
      <c r="V25" s="114"/>
      <c r="W25" s="114"/>
      <c r="X25" s="114"/>
    </row>
    <row r="26" spans="1:24" ht="66" customHeight="1" hidden="1">
      <c r="A26" s="114"/>
      <c r="B26" s="203" t="s">
        <v>127</v>
      </c>
      <c r="C26" s="201">
        <f>C8</f>
        <v>0</v>
      </c>
      <c r="D26" s="202" t="str">
        <f>Vstup_udajov!T40</f>
        <v>Select refrigerant</v>
      </c>
      <c r="E26" s="202" t="e">
        <f>VLOOKUP(D26,TYPE,2,FALSE)</f>
        <v>#N/A</v>
      </c>
      <c r="F26" s="336" t="e">
        <f>IF(J9=0,$C$95,IF(J9&lt;3,$C$96,IF(AND(J9&gt;=3,J9&lt;6,M9="Yes"),$C$97,IF(AND(J9&gt;=6,J9&lt;30,M9="Yes"),$C$99,IF(AND(J9&gt;=3,J9&lt;30),$C$98,IF(AND(J9&gt;=30,J9&lt;300),$C$100,$C$101))))))</f>
        <v>#VALUE!</v>
      </c>
      <c r="G26" s="336"/>
      <c r="H26" s="336"/>
      <c r="I26" s="336"/>
      <c r="J26" s="336"/>
      <c r="K26" s="336"/>
      <c r="L26" s="336"/>
      <c r="M26" s="191"/>
      <c r="N26" s="191"/>
      <c r="O26" s="191"/>
      <c r="P26" s="119"/>
      <c r="Q26" s="114"/>
      <c r="R26" s="114"/>
      <c r="S26" s="114"/>
      <c r="T26" s="114"/>
      <c r="U26" s="114"/>
      <c r="V26" s="114"/>
      <c r="W26" s="114"/>
      <c r="X26" s="114"/>
    </row>
    <row r="27" spans="1:24" ht="92.25" customHeight="1" hidden="1">
      <c r="A27" s="114"/>
      <c r="B27" s="166"/>
      <c r="C27" s="167"/>
      <c r="D27" s="204"/>
      <c r="E27" s="204"/>
      <c r="F27" s="337" t="e">
        <f>IF(K9=0,$C$103,IF(AND(J9=0,K9&lt;3,K9&gt;0),$C$108,IF(AND(J9=0,K9&gt;=3),$C$109,IF(AND(K9&lt;3,J9&gt;0),$C$105,IF(AND(K9&gt;=3,K9&gt;0,J9&gt;0),$C$106," ")))))</f>
        <v>#VALUE!</v>
      </c>
      <c r="G27" s="337"/>
      <c r="H27" s="337"/>
      <c r="I27" s="337"/>
      <c r="J27" s="337"/>
      <c r="K27" s="337"/>
      <c r="L27" s="337"/>
      <c r="M27" s="195"/>
      <c r="N27" s="195"/>
      <c r="O27" s="195"/>
      <c r="P27" s="119"/>
      <c r="Q27" s="114"/>
      <c r="R27" s="114"/>
      <c r="S27" s="114"/>
      <c r="T27" s="114"/>
      <c r="U27" s="114"/>
      <c r="V27" s="114"/>
      <c r="W27" s="114"/>
      <c r="X27" s="114"/>
    </row>
    <row r="28" spans="1:24" ht="64.5" customHeight="1" hidden="1">
      <c r="A28" s="114"/>
      <c r="B28" s="189" t="s">
        <v>128</v>
      </c>
      <c r="C28" s="142">
        <f>C10</f>
        <v>0</v>
      </c>
      <c r="D28" s="190" t="str">
        <f>Vstup_udajov!T68</f>
        <v>Select refrigerant</v>
      </c>
      <c r="E28" s="190" t="e">
        <f>VLOOKUP(D28,TYPE,2,FALSE)</f>
        <v>#N/A</v>
      </c>
      <c r="F28" s="343" t="e">
        <f>IF(J10=0,$C$95,IF(J10&lt;3,$C$96,IF(AND(J10&gt;=3,J10&lt;6,M10="Yes"),$C$97,IF(AND(J10&gt;=6,J10&lt;30,M10="Yes"),$C$99,IF(AND(J10&gt;=3,J10&lt;30),$C$98,IF(AND(J10&gt;=30,J10&lt;300),$C$100,$C$101))))))</f>
        <v>#VALUE!</v>
      </c>
      <c r="G28" s="343"/>
      <c r="H28" s="343"/>
      <c r="I28" s="343"/>
      <c r="J28" s="343"/>
      <c r="K28" s="343"/>
      <c r="L28" s="343"/>
      <c r="M28" s="191"/>
      <c r="N28" s="191"/>
      <c r="O28" s="191"/>
      <c r="P28" s="119"/>
      <c r="Q28" s="114"/>
      <c r="R28" s="114"/>
      <c r="S28" s="114"/>
      <c r="T28" s="114"/>
      <c r="U28" s="114"/>
      <c r="V28" s="114"/>
      <c r="W28" s="114"/>
      <c r="X28" s="114"/>
    </row>
    <row r="29" spans="1:24" ht="83.25" customHeight="1" hidden="1">
      <c r="A29" s="114"/>
      <c r="B29" s="192"/>
      <c r="C29" s="193"/>
      <c r="D29" s="194"/>
      <c r="E29" s="194"/>
      <c r="F29" s="338" t="e">
        <f>IF(K10=0,$C$103,IF(AND(J10=0,K10&lt;3,K10&gt;0),$C$108,IF(AND(J10=0,K10&gt;=3),$C$109,IF(AND(K10&lt;3,J10&gt;0),$C$105,IF(AND(K10&gt;=3,K10&gt;0,J10&gt;0),$C$106," ")))))</f>
        <v>#VALUE!</v>
      </c>
      <c r="G29" s="338"/>
      <c r="H29" s="338"/>
      <c r="I29" s="338"/>
      <c r="J29" s="338"/>
      <c r="K29" s="338"/>
      <c r="L29" s="338"/>
      <c r="M29" s="195"/>
      <c r="N29" s="195"/>
      <c r="O29" s="195"/>
      <c r="P29" s="119"/>
      <c r="Q29" s="114"/>
      <c r="R29" s="114"/>
      <c r="S29" s="114"/>
      <c r="T29" s="114"/>
      <c r="U29" s="114"/>
      <c r="V29" s="114"/>
      <c r="W29" s="114"/>
      <c r="X29" s="114"/>
    </row>
    <row r="30" spans="1:24" ht="64.5" customHeight="1" hidden="1">
      <c r="A30" s="114"/>
      <c r="B30" s="196" t="s">
        <v>129</v>
      </c>
      <c r="C30" s="193">
        <f>C10</f>
        <v>0</v>
      </c>
      <c r="D30" s="194" t="str">
        <f>Vstup_udajov!T68</f>
        <v>Select refrigerant</v>
      </c>
      <c r="E30" s="194" t="e">
        <f>VLOOKUP(D30,TYPE,2,FALSE)</f>
        <v>#N/A</v>
      </c>
      <c r="F30" s="339" t="e">
        <f>IF(J11=0,$C$95,IF(J11&lt;3,$C$96,IF(AND(J11&gt;=3,J11&lt;6,M11="Yes"),$C$97,IF(AND(J11&gt;=6,J11&lt;30,M11="Yes"),$C$99,IF(AND(J11&gt;=3,J11&lt;30),$C$98,IF(AND(J11&gt;=30,J11&lt;300),$C$100,$C$101))))))</f>
        <v>#VALUE!</v>
      </c>
      <c r="G30" s="339"/>
      <c r="H30" s="339"/>
      <c r="I30" s="339"/>
      <c r="J30" s="339"/>
      <c r="K30" s="339"/>
      <c r="L30" s="339"/>
      <c r="M30" s="191"/>
      <c r="N30" s="191"/>
      <c r="O30" s="191"/>
      <c r="P30" s="119"/>
      <c r="Q30" s="114"/>
      <c r="R30" s="114"/>
      <c r="S30" s="114"/>
      <c r="T30" s="114"/>
      <c r="U30" s="114"/>
      <c r="V30" s="114"/>
      <c r="W30" s="114"/>
      <c r="X30" s="114"/>
    </row>
    <row r="31" spans="1:24" ht="83.25" customHeight="1" hidden="1">
      <c r="A31" s="114"/>
      <c r="B31" s="149"/>
      <c r="C31" s="150"/>
      <c r="D31" s="197"/>
      <c r="E31" s="197"/>
      <c r="F31" s="340" t="e">
        <f>IF(K11=0,$C$103,IF(AND(J11=0,K11&lt;3,K11&gt;0),$C$108,IF(AND(J11=0,K11&gt;=3),$C$109,IF(AND(K11&lt;3,J11&gt;0),$C$105,IF(AND(K11&gt;=3,K11&gt;0,J11&gt;0),$C$106," ")))))</f>
        <v>#VALUE!</v>
      </c>
      <c r="G31" s="340"/>
      <c r="H31" s="340"/>
      <c r="I31" s="340"/>
      <c r="J31" s="340"/>
      <c r="K31" s="340"/>
      <c r="L31" s="340"/>
      <c r="M31" s="195"/>
      <c r="N31" s="195"/>
      <c r="O31" s="195"/>
      <c r="P31" s="119"/>
      <c r="Q31" s="114"/>
      <c r="R31" s="114"/>
      <c r="S31" s="114"/>
      <c r="T31" s="114"/>
      <c r="U31" s="114"/>
      <c r="V31" s="114"/>
      <c r="W31" s="114"/>
      <c r="X31" s="114"/>
    </row>
    <row r="32" spans="1:24" ht="66" customHeight="1" hidden="1">
      <c r="A32" s="114"/>
      <c r="B32" s="198" t="s">
        <v>130</v>
      </c>
      <c r="C32" s="158">
        <f>C12</f>
        <v>0</v>
      </c>
      <c r="D32" s="199" t="str">
        <f>Vstup_udajov!T96</f>
        <v>Select refrigerant</v>
      </c>
      <c r="E32" s="199" t="e">
        <f>VLOOKUP(D32,TYPE,2,FALSE)</f>
        <v>#N/A</v>
      </c>
      <c r="F32" s="341" t="e">
        <f>IF(J12=0,$C$95,IF(J12&lt;3,$C$96,IF(AND(J12&gt;=3,J12&lt;6,M12="Yes"),$C$97,IF(AND(J12&gt;=6,J12&lt;30,M12="Yes"),$C$99,IF(AND(J12&gt;=3,J12&lt;30),$C$98,IF(AND(J12&gt;=30,J12&lt;300),$C$100,$C$101))))))</f>
        <v>#VALUE!</v>
      </c>
      <c r="G32" s="341"/>
      <c r="H32" s="341"/>
      <c r="I32" s="341"/>
      <c r="J32" s="341"/>
      <c r="K32" s="341"/>
      <c r="L32" s="341"/>
      <c r="M32" s="191"/>
      <c r="N32" s="191"/>
      <c r="O32" s="191"/>
      <c r="P32" s="119"/>
      <c r="Q32" s="114"/>
      <c r="R32" s="114"/>
      <c r="S32" s="114"/>
      <c r="T32" s="114"/>
      <c r="U32" s="114"/>
      <c r="V32" s="114"/>
      <c r="W32" s="114"/>
      <c r="X32" s="114"/>
    </row>
    <row r="33" spans="1:24" ht="92.25" customHeight="1" hidden="1">
      <c r="A33" s="114"/>
      <c r="B33" s="200"/>
      <c r="C33" s="201"/>
      <c r="D33" s="202"/>
      <c r="E33" s="202"/>
      <c r="F33" s="342" t="e">
        <f>IF(K12=0,$C$103,IF(AND(J12=0,K12&lt;3,K12&gt;0),$C$108,IF(AND(J12=0,K12&gt;=3),$C$109,IF(AND(K12&lt;3,J12&gt;0),$C$105,IF(AND(K12&gt;=3,K12&gt;0,J12&gt;0),$C$106," ")))))</f>
        <v>#VALUE!</v>
      </c>
      <c r="G33" s="342"/>
      <c r="H33" s="342"/>
      <c r="I33" s="342"/>
      <c r="J33" s="342"/>
      <c r="K33" s="342"/>
      <c r="L33" s="342"/>
      <c r="M33" s="195"/>
      <c r="N33" s="195"/>
      <c r="O33" s="195"/>
      <c r="P33" s="119"/>
      <c r="Q33" s="114"/>
      <c r="R33" s="114"/>
      <c r="S33" s="114"/>
      <c r="T33" s="114"/>
      <c r="U33" s="114"/>
      <c r="V33" s="114"/>
      <c r="W33" s="114"/>
      <c r="X33" s="114"/>
    </row>
    <row r="34" spans="1:24" ht="66" customHeight="1" hidden="1">
      <c r="A34" s="114"/>
      <c r="B34" s="203" t="s">
        <v>131</v>
      </c>
      <c r="C34" s="201">
        <f>C12</f>
        <v>0</v>
      </c>
      <c r="D34" s="202" t="str">
        <f>Vstup_udajov!T96</f>
        <v>Select refrigerant</v>
      </c>
      <c r="E34" s="202" t="e">
        <f>VLOOKUP(D34,TYPE,2,FALSE)</f>
        <v>#N/A</v>
      </c>
      <c r="F34" s="336" t="e">
        <f>IF(J13=0,$C$95,IF(J13&lt;3,$C$96,IF(AND(J13&gt;=3,J13&lt;6,M13="Yes"),$C$97,IF(AND(J13&gt;=6,J13&lt;30,M13="Yes"),$C$99,IF(AND(J13&gt;=3,J13&lt;30),$C$98,IF(AND(J13&gt;=30,J13&lt;300),$C$100,$C$101))))))</f>
        <v>#VALUE!</v>
      </c>
      <c r="G34" s="336"/>
      <c r="H34" s="336"/>
      <c r="I34" s="336"/>
      <c r="J34" s="336"/>
      <c r="K34" s="336"/>
      <c r="L34" s="336"/>
      <c r="M34" s="191"/>
      <c r="N34" s="191"/>
      <c r="O34" s="191"/>
      <c r="P34" s="119"/>
      <c r="Q34" s="114"/>
      <c r="R34" s="114"/>
      <c r="S34" s="114"/>
      <c r="T34" s="114"/>
      <c r="U34" s="114"/>
      <c r="V34" s="114"/>
      <c r="W34" s="114"/>
      <c r="X34" s="114"/>
    </row>
    <row r="35" spans="1:24" ht="92.25" customHeight="1" hidden="1">
      <c r="A35" s="114"/>
      <c r="B35" s="166"/>
      <c r="C35" s="167"/>
      <c r="D35" s="204"/>
      <c r="E35" s="204"/>
      <c r="F35" s="337" t="e">
        <f>IF(K13=0,$C$103,IF(AND(J13=0,K13&lt;3,K13&gt;0),$C$108,IF(AND(J13=0,K13&gt;=3),$C$109,IF(AND(K13&lt;3,J13&gt;0),$C$105,IF(AND(K13&gt;=3,K13&gt;0,J13&gt;0),$C$106," ")))))</f>
        <v>#VALUE!</v>
      </c>
      <c r="G35" s="337"/>
      <c r="H35" s="337"/>
      <c r="I35" s="337"/>
      <c r="J35" s="337"/>
      <c r="K35" s="337"/>
      <c r="L35" s="337"/>
      <c r="M35" s="195"/>
      <c r="N35" s="195"/>
      <c r="O35" s="195"/>
      <c r="P35" s="119"/>
      <c r="Q35" s="114"/>
      <c r="R35" s="114"/>
      <c r="S35" s="114"/>
      <c r="T35" s="114"/>
      <c r="U35" s="114"/>
      <c r="V35" s="114"/>
      <c r="W35" s="114"/>
      <c r="X35" s="114"/>
    </row>
    <row r="36" spans="1:24" ht="45" customHeight="1" hidden="1">
      <c r="A36" s="114"/>
      <c r="B36" s="205"/>
      <c r="C36" s="205"/>
      <c r="D36" s="202"/>
      <c r="E36" s="202"/>
      <c r="F36" s="206"/>
      <c r="G36" s="206"/>
      <c r="H36" s="206"/>
      <c r="I36" s="206"/>
      <c r="J36" s="206"/>
      <c r="K36" s="206"/>
      <c r="L36" s="206"/>
      <c r="M36" s="191"/>
      <c r="N36" s="191"/>
      <c r="O36" s="191"/>
      <c r="P36" s="119"/>
      <c r="Q36" s="114"/>
      <c r="R36" s="114"/>
      <c r="S36" s="114"/>
      <c r="T36" s="114"/>
      <c r="U36" s="114"/>
      <c r="V36" s="114"/>
      <c r="W36" s="114"/>
      <c r="X36" s="114"/>
    </row>
    <row r="37" spans="1:24" ht="45" customHeight="1" hidden="1">
      <c r="A37" s="114"/>
      <c r="B37" s="205"/>
      <c r="C37" s="205"/>
      <c r="D37" s="202"/>
      <c r="E37" s="202"/>
      <c r="F37" s="207"/>
      <c r="G37" s="207"/>
      <c r="H37" s="207"/>
      <c r="I37" s="207"/>
      <c r="J37" s="207"/>
      <c r="K37" s="207"/>
      <c r="L37" s="207"/>
      <c r="M37" s="208"/>
      <c r="N37" s="208"/>
      <c r="O37" s="208"/>
      <c r="P37" s="119"/>
      <c r="Q37" s="114"/>
      <c r="R37" s="114"/>
      <c r="S37" s="114"/>
      <c r="T37" s="114"/>
      <c r="U37" s="114"/>
      <c r="V37" s="114"/>
      <c r="W37" s="114"/>
      <c r="X37" s="114"/>
    </row>
    <row r="38" spans="1:24" ht="45" customHeight="1" hidden="1">
      <c r="A38" s="114"/>
      <c r="B38" s="174"/>
      <c r="C38" s="194"/>
      <c r="D38" s="194"/>
      <c r="E38" s="194"/>
      <c r="F38" s="209"/>
      <c r="G38" s="209"/>
      <c r="H38" s="209"/>
      <c r="I38" s="209"/>
      <c r="J38" s="209"/>
      <c r="K38" s="209"/>
      <c r="L38" s="209"/>
      <c r="M38" s="191"/>
      <c r="N38" s="191"/>
      <c r="O38" s="191"/>
      <c r="P38" s="119"/>
      <c r="Q38" s="114"/>
      <c r="R38" s="114"/>
      <c r="S38" s="114"/>
      <c r="T38" s="114"/>
      <c r="U38" s="114"/>
      <c r="V38" s="114"/>
      <c r="W38" s="114"/>
      <c r="X38" s="114"/>
    </row>
    <row r="39" spans="1:24" ht="45" customHeight="1" hidden="1">
      <c r="A39" s="114"/>
      <c r="B39" s="174"/>
      <c r="C39" s="194"/>
      <c r="D39" s="194"/>
      <c r="E39" s="194"/>
      <c r="F39" s="210"/>
      <c r="G39" s="210"/>
      <c r="H39" s="210"/>
      <c r="I39" s="210"/>
      <c r="J39" s="210"/>
      <c r="K39" s="210"/>
      <c r="L39" s="210"/>
      <c r="M39" s="208"/>
      <c r="N39" s="208"/>
      <c r="O39" s="208"/>
      <c r="P39" s="119"/>
      <c r="Q39" s="114"/>
      <c r="R39" s="114"/>
      <c r="S39" s="114"/>
      <c r="T39" s="114"/>
      <c r="U39" s="114"/>
      <c r="V39" s="114"/>
      <c r="W39" s="114"/>
      <c r="X39" s="114"/>
    </row>
    <row r="40" spans="1:24" ht="45" customHeight="1" hidden="1">
      <c r="A40" s="114"/>
      <c r="B40" s="205"/>
      <c r="C40" s="202"/>
      <c r="D40" s="202"/>
      <c r="E40" s="202"/>
      <c r="F40" s="206"/>
      <c r="G40" s="206"/>
      <c r="H40" s="206"/>
      <c r="I40" s="206"/>
      <c r="J40" s="206"/>
      <c r="K40" s="206"/>
      <c r="L40" s="206"/>
      <c r="M40" s="191"/>
      <c r="N40" s="191"/>
      <c r="O40" s="191"/>
      <c r="P40" s="119"/>
      <c r="Q40" s="114"/>
      <c r="R40" s="114"/>
      <c r="S40" s="114"/>
      <c r="T40" s="114"/>
      <c r="U40" s="114"/>
      <c r="V40" s="114"/>
      <c r="W40" s="114"/>
      <c r="X40" s="114"/>
    </row>
    <row r="41" spans="1:24" ht="45" customHeight="1" hidden="1">
      <c r="A41" s="114"/>
      <c r="B41" s="205"/>
      <c r="C41" s="205"/>
      <c r="D41" s="202"/>
      <c r="E41" s="202"/>
      <c r="F41" s="207"/>
      <c r="G41" s="207"/>
      <c r="H41" s="207"/>
      <c r="I41" s="207"/>
      <c r="J41" s="207"/>
      <c r="K41" s="207"/>
      <c r="L41" s="207"/>
      <c r="M41" s="207"/>
      <c r="N41" s="207"/>
      <c r="O41" s="207"/>
      <c r="P41" s="114"/>
      <c r="Q41" s="114"/>
      <c r="R41" s="114"/>
      <c r="S41" s="114"/>
      <c r="T41" s="114"/>
      <c r="U41" s="114"/>
      <c r="V41" s="114"/>
      <c r="W41" s="114"/>
      <c r="X41" s="114"/>
    </row>
    <row r="42" spans="1:24" ht="15" hidden="1">
      <c r="A42" s="114"/>
      <c r="B42" s="119"/>
      <c r="C42" s="119"/>
      <c r="D42" s="188"/>
      <c r="E42" s="188"/>
      <c r="F42" s="188"/>
      <c r="G42" s="188"/>
      <c r="H42" s="119"/>
      <c r="I42" s="119"/>
      <c r="J42" s="119"/>
      <c r="K42" s="119"/>
      <c r="L42" s="119"/>
      <c r="M42" s="119"/>
      <c r="N42" s="119"/>
      <c r="O42" s="119"/>
      <c r="P42" s="114"/>
      <c r="Q42" s="114"/>
      <c r="R42" s="114"/>
      <c r="S42" s="114"/>
      <c r="T42" s="114"/>
      <c r="U42" s="114"/>
      <c r="V42" s="114"/>
      <c r="W42" s="114"/>
      <c r="X42" s="114"/>
    </row>
    <row r="43" spans="1:24" ht="15" hidden="1">
      <c r="A43" s="114"/>
      <c r="B43" s="114"/>
      <c r="C43" s="114"/>
      <c r="D43" s="118"/>
      <c r="E43" s="118"/>
      <c r="F43" s="118"/>
      <c r="G43" s="118"/>
      <c r="H43" s="114"/>
      <c r="I43" s="114"/>
      <c r="J43" s="114" t="s">
        <v>132</v>
      </c>
      <c r="K43" s="114"/>
      <c r="L43" s="114"/>
      <c r="M43" s="114"/>
      <c r="N43" s="114"/>
      <c r="O43" s="114"/>
      <c r="P43" s="114"/>
      <c r="Q43" s="114"/>
      <c r="R43" s="114"/>
      <c r="S43" s="114"/>
      <c r="T43" s="114"/>
      <c r="U43" s="114"/>
      <c r="V43" s="114"/>
      <c r="W43" s="114"/>
      <c r="X43" s="114"/>
    </row>
    <row r="44" spans="1:24" ht="15" hidden="1">
      <c r="A44" s="114"/>
      <c r="B44" s="114"/>
      <c r="C44" s="114"/>
      <c r="D44" s="118"/>
      <c r="E44" s="118"/>
      <c r="F44" s="118"/>
      <c r="G44" s="118"/>
      <c r="H44" s="114"/>
      <c r="I44" s="114"/>
      <c r="J44" s="188"/>
      <c r="K44" s="188"/>
      <c r="L44" s="188"/>
      <c r="M44" s="188"/>
      <c r="N44" s="119"/>
      <c r="O44" s="114"/>
      <c r="P44" s="114"/>
      <c r="Q44" s="114"/>
      <c r="R44" s="114"/>
      <c r="S44" s="114"/>
      <c r="T44" s="114"/>
      <c r="U44" s="114"/>
      <c r="V44" s="114"/>
      <c r="W44" s="114"/>
      <c r="X44" s="114"/>
    </row>
    <row r="45" spans="1:26" ht="15" hidden="1">
      <c r="A45" s="114"/>
      <c r="B45" s="114"/>
      <c r="C45" s="114"/>
      <c r="D45" s="118"/>
      <c r="E45" s="118"/>
      <c r="F45" s="118"/>
      <c r="G45" s="211"/>
      <c r="H45" s="118"/>
      <c r="I45" s="118"/>
      <c r="J45" s="114"/>
      <c r="K45" s="114"/>
      <c r="L45" s="188"/>
      <c r="M45" s="188"/>
      <c r="N45" s="188"/>
      <c r="O45" s="188"/>
      <c r="P45" s="119"/>
      <c r="Q45" s="114"/>
      <c r="R45" s="114"/>
      <c r="S45" s="114"/>
      <c r="T45" s="114"/>
      <c r="U45" s="114"/>
      <c r="V45" s="114"/>
      <c r="W45" s="114"/>
      <c r="X45" s="114"/>
      <c r="Y45" s="114"/>
      <c r="Z45" s="114"/>
    </row>
    <row r="46" spans="1:26" ht="15" hidden="1">
      <c r="A46" s="114"/>
      <c r="B46" s="114"/>
      <c r="C46" s="114"/>
      <c r="D46" s="118"/>
      <c r="E46" s="118"/>
      <c r="F46" s="118"/>
      <c r="G46" s="211"/>
      <c r="H46" s="118"/>
      <c r="I46" s="118"/>
      <c r="J46" s="114"/>
      <c r="K46" s="114"/>
      <c r="L46" s="188"/>
      <c r="M46" s="188"/>
      <c r="N46" s="188"/>
      <c r="O46" s="188"/>
      <c r="P46" s="119"/>
      <c r="Q46" s="114"/>
      <c r="R46" s="114"/>
      <c r="S46" s="114"/>
      <c r="T46" s="114"/>
      <c r="U46" s="114"/>
      <c r="V46" s="114"/>
      <c r="W46" s="114"/>
      <c r="X46" s="114"/>
      <c r="Y46" s="114"/>
      <c r="Z46" s="114"/>
    </row>
    <row r="47" spans="1:26" ht="15" hidden="1">
      <c r="A47" s="114"/>
      <c r="B47" s="114"/>
      <c r="C47" s="114"/>
      <c r="D47" s="118"/>
      <c r="E47" s="118"/>
      <c r="F47" s="118"/>
      <c r="G47" s="118"/>
      <c r="H47" s="118"/>
      <c r="I47" s="118"/>
      <c r="J47" s="114"/>
      <c r="K47" s="114"/>
      <c r="L47" s="188"/>
      <c r="M47" s="188"/>
      <c r="N47" s="188"/>
      <c r="O47" s="188"/>
      <c r="P47" s="119"/>
      <c r="Q47" s="114"/>
      <c r="R47" s="114"/>
      <c r="S47" s="114"/>
      <c r="T47" s="114"/>
      <c r="U47" s="114"/>
      <c r="V47" s="114"/>
      <c r="W47" s="114"/>
      <c r="X47" s="114"/>
      <c r="Y47" s="114"/>
      <c r="Z47" s="114"/>
    </row>
    <row r="48" spans="1:26" ht="15" hidden="1">
      <c r="A48" s="212"/>
      <c r="B48" s="118"/>
      <c r="C48" s="118"/>
      <c r="D48" s="118"/>
      <c r="E48" s="118"/>
      <c r="F48" s="118"/>
      <c r="G48" s="118"/>
      <c r="H48" s="118"/>
      <c r="I48" s="118"/>
      <c r="J48" s="114"/>
      <c r="K48" s="114"/>
      <c r="L48" s="188"/>
      <c r="M48" s="188"/>
      <c r="N48" s="188"/>
      <c r="O48" s="188"/>
      <c r="P48" s="119"/>
      <c r="Q48" s="114"/>
      <c r="R48" s="114"/>
      <c r="S48" s="114"/>
      <c r="T48" s="114"/>
      <c r="U48" s="114"/>
      <c r="V48" s="114"/>
      <c r="W48" s="114"/>
      <c r="X48" s="114"/>
      <c r="Y48" s="114"/>
      <c r="Z48" s="114"/>
    </row>
    <row r="49" spans="1:26" ht="15" hidden="1">
      <c r="A49" s="114"/>
      <c r="B49" s="114"/>
      <c r="C49" s="114"/>
      <c r="D49" s="118"/>
      <c r="E49" s="118"/>
      <c r="F49" s="118"/>
      <c r="G49" s="118"/>
      <c r="H49" s="118"/>
      <c r="I49" s="118"/>
      <c r="J49" s="114"/>
      <c r="K49" s="114"/>
      <c r="L49" s="188"/>
      <c r="M49" s="188"/>
      <c r="N49" s="188"/>
      <c r="O49" s="188"/>
      <c r="P49" s="119"/>
      <c r="Q49" s="114"/>
      <c r="R49" s="114"/>
      <c r="S49" s="114"/>
      <c r="T49" s="114"/>
      <c r="U49" s="114"/>
      <c r="V49" s="114"/>
      <c r="W49" s="114"/>
      <c r="X49" s="114"/>
      <c r="Y49" s="114"/>
      <c r="Z49" s="114"/>
    </row>
    <row r="50" spans="1:26" ht="15" hidden="1">
      <c r="A50" s="114"/>
      <c r="B50" s="114"/>
      <c r="C50" s="114"/>
      <c r="D50" s="118"/>
      <c r="E50" s="118"/>
      <c r="F50" s="118"/>
      <c r="G50" s="118"/>
      <c r="H50" s="118"/>
      <c r="I50" s="118"/>
      <c r="J50" s="114"/>
      <c r="K50" s="114"/>
      <c r="L50" s="188"/>
      <c r="M50" s="188"/>
      <c r="N50" s="188"/>
      <c r="O50" s="188"/>
      <c r="P50" s="119"/>
      <c r="Q50" s="114"/>
      <c r="R50" s="114"/>
      <c r="S50" s="114"/>
      <c r="T50" s="114"/>
      <c r="U50" s="114"/>
      <c r="V50" s="114"/>
      <c r="W50" s="114"/>
      <c r="X50" s="114"/>
      <c r="Y50" s="114"/>
      <c r="Z50" s="114"/>
    </row>
    <row r="51" spans="1:26" ht="15" hidden="1">
      <c r="A51" s="114"/>
      <c r="B51" s="114"/>
      <c r="C51" s="114"/>
      <c r="D51" s="118"/>
      <c r="E51" s="118"/>
      <c r="F51" s="118"/>
      <c r="G51" s="118"/>
      <c r="H51" s="118"/>
      <c r="I51" s="118"/>
      <c r="J51" s="114"/>
      <c r="K51" s="114"/>
      <c r="L51" s="114"/>
      <c r="M51" s="114"/>
      <c r="N51" s="114"/>
      <c r="O51" s="114"/>
      <c r="P51" s="114"/>
      <c r="Q51" s="114"/>
      <c r="R51" s="114"/>
      <c r="S51" s="114"/>
      <c r="T51" s="114"/>
      <c r="U51" s="114"/>
      <c r="V51" s="114"/>
      <c r="W51" s="114"/>
      <c r="X51" s="114"/>
      <c r="Y51" s="114"/>
      <c r="Z51" s="114"/>
    </row>
    <row r="52" spans="1:26" ht="15" hidden="1">
      <c r="A52" s="114"/>
      <c r="B52" s="114"/>
      <c r="C52" s="114"/>
      <c r="D52" s="118"/>
      <c r="E52" s="118"/>
      <c r="F52" s="118"/>
      <c r="G52" s="118"/>
      <c r="H52" s="118"/>
      <c r="I52" s="118"/>
      <c r="J52" s="114"/>
      <c r="K52" s="114"/>
      <c r="L52" s="114"/>
      <c r="M52" s="114"/>
      <c r="N52" s="114"/>
      <c r="O52" s="114"/>
      <c r="P52" s="114"/>
      <c r="Q52" s="114"/>
      <c r="R52" s="114"/>
      <c r="S52" s="114"/>
      <c r="T52" s="114"/>
      <c r="U52" s="114"/>
      <c r="V52" s="114"/>
      <c r="W52" s="114"/>
      <c r="X52" s="114"/>
      <c r="Y52" s="114"/>
      <c r="Z52" s="114"/>
    </row>
    <row r="53" spans="1:26" ht="15" hidden="1">
      <c r="A53" s="114"/>
      <c r="B53" s="114"/>
      <c r="C53" s="114"/>
      <c r="D53" s="118"/>
      <c r="E53" s="118"/>
      <c r="F53" s="118"/>
      <c r="G53" s="118"/>
      <c r="H53" s="118"/>
      <c r="I53" s="118"/>
      <c r="J53" s="114"/>
      <c r="K53" s="114"/>
      <c r="L53" s="114"/>
      <c r="M53" s="114"/>
      <c r="N53" s="114"/>
      <c r="O53" s="114"/>
      <c r="P53" s="114"/>
      <c r="Q53" s="114"/>
      <c r="R53" s="114"/>
      <c r="S53" s="114"/>
      <c r="T53" s="114"/>
      <c r="U53" s="114"/>
      <c r="V53" s="114"/>
      <c r="W53" s="114"/>
      <c r="X53" s="114"/>
      <c r="Y53" s="114"/>
      <c r="Z53" s="114"/>
    </row>
    <row r="54" spans="1:26" ht="15">
      <c r="A54" s="114"/>
      <c r="B54" s="114"/>
      <c r="C54" s="114"/>
      <c r="D54" s="118"/>
      <c r="E54" s="118"/>
      <c r="F54" s="118"/>
      <c r="G54" s="118"/>
      <c r="H54" s="118"/>
      <c r="I54" s="118"/>
      <c r="J54" s="114"/>
      <c r="K54" s="114"/>
      <c r="L54" s="114"/>
      <c r="M54" s="114"/>
      <c r="N54" s="114"/>
      <c r="O54" s="114"/>
      <c r="P54" s="114"/>
      <c r="Q54" s="114"/>
      <c r="R54" s="114"/>
      <c r="S54" s="114"/>
      <c r="T54" s="114"/>
      <c r="U54" s="114"/>
      <c r="V54" s="114"/>
      <c r="W54" s="114"/>
      <c r="X54" s="114"/>
      <c r="Y54" s="114"/>
      <c r="Z54" s="114"/>
    </row>
    <row r="55" spans="1:26" ht="15">
      <c r="A55" s="114"/>
      <c r="B55" s="114"/>
      <c r="C55" s="114"/>
      <c r="D55" s="118"/>
      <c r="E55" s="118"/>
      <c r="F55" s="118"/>
      <c r="G55" s="118"/>
      <c r="H55" s="118"/>
      <c r="I55" s="118"/>
      <c r="J55" s="114"/>
      <c r="K55" s="114"/>
      <c r="L55" s="114"/>
      <c r="M55" s="114"/>
      <c r="N55" s="114"/>
      <c r="O55" s="114"/>
      <c r="P55" s="114"/>
      <c r="Q55" s="114"/>
      <c r="R55" s="114"/>
      <c r="S55" s="114"/>
      <c r="T55" s="114"/>
      <c r="U55" s="114"/>
      <c r="V55" s="114"/>
      <c r="W55" s="114"/>
      <c r="X55" s="114"/>
      <c r="Y55" s="114"/>
      <c r="Z55" s="114"/>
    </row>
    <row r="56" spans="1:26" ht="15">
      <c r="A56" s="114"/>
      <c r="B56" s="114"/>
      <c r="C56" s="114"/>
      <c r="D56" s="118"/>
      <c r="E56" s="118"/>
      <c r="F56" s="118"/>
      <c r="G56" s="118"/>
      <c r="H56" s="118"/>
      <c r="I56" s="118"/>
      <c r="J56" s="114"/>
      <c r="K56" s="114"/>
      <c r="L56" s="114"/>
      <c r="M56" s="114"/>
      <c r="N56" s="114"/>
      <c r="O56" s="114"/>
      <c r="P56" s="114"/>
      <c r="Q56" s="114"/>
      <c r="R56" s="114"/>
      <c r="S56" s="114"/>
      <c r="T56" s="114"/>
      <c r="U56" s="114"/>
      <c r="V56" s="114"/>
      <c r="W56" s="114"/>
      <c r="X56" s="114"/>
      <c r="Y56" s="114"/>
      <c r="Z56" s="114"/>
    </row>
    <row r="57" spans="1:26" ht="15">
      <c r="A57" s="114"/>
      <c r="B57" s="114"/>
      <c r="C57" s="114"/>
      <c r="D57" s="118"/>
      <c r="E57" s="118"/>
      <c r="F57" s="118"/>
      <c r="G57" s="118"/>
      <c r="H57" s="118"/>
      <c r="I57" s="118"/>
      <c r="J57" s="114"/>
      <c r="K57" s="114"/>
      <c r="L57" s="114"/>
      <c r="M57" s="114"/>
      <c r="N57" s="114"/>
      <c r="O57" s="114"/>
      <c r="P57" s="114"/>
      <c r="Q57" s="114"/>
      <c r="R57" s="114"/>
      <c r="S57" s="114"/>
      <c r="T57" s="114"/>
      <c r="U57" s="114"/>
      <c r="V57" s="114"/>
      <c r="W57" s="114"/>
      <c r="X57" s="114"/>
      <c r="Y57" s="114"/>
      <c r="Z57" s="114"/>
    </row>
    <row r="58" spans="1:26" ht="15">
      <c r="A58" s="114"/>
      <c r="B58" s="114"/>
      <c r="C58" s="114"/>
      <c r="D58" s="118"/>
      <c r="E58" s="118"/>
      <c r="F58" s="118"/>
      <c r="G58" s="118"/>
      <c r="H58" s="118"/>
      <c r="I58" s="118"/>
      <c r="J58" s="114"/>
      <c r="K58" s="114"/>
      <c r="L58" s="114"/>
      <c r="M58" s="114"/>
      <c r="N58" s="114"/>
      <c r="O58" s="114"/>
      <c r="P58" s="114"/>
      <c r="Q58" s="114"/>
      <c r="R58" s="114"/>
      <c r="S58" s="114"/>
      <c r="T58" s="114"/>
      <c r="U58" s="114"/>
      <c r="V58" s="114"/>
      <c r="W58" s="114"/>
      <c r="X58" s="114"/>
      <c r="Y58" s="114"/>
      <c r="Z58" s="114"/>
    </row>
    <row r="59" spans="1:26" ht="15">
      <c r="A59" s="114"/>
      <c r="B59" s="114"/>
      <c r="C59" s="114"/>
      <c r="D59" s="118"/>
      <c r="E59" s="118"/>
      <c r="F59" s="118"/>
      <c r="G59" s="118"/>
      <c r="H59" s="118"/>
      <c r="I59" s="118"/>
      <c r="J59" s="114"/>
      <c r="K59" s="114"/>
      <c r="L59" s="114"/>
      <c r="M59" s="114"/>
      <c r="N59" s="114"/>
      <c r="O59" s="114"/>
      <c r="P59" s="114"/>
      <c r="Q59" s="114"/>
      <c r="R59" s="114"/>
      <c r="S59" s="114"/>
      <c r="T59" s="114"/>
      <c r="U59" s="114"/>
      <c r="V59" s="114"/>
      <c r="W59" s="114"/>
      <c r="X59" s="114"/>
      <c r="Y59" s="114"/>
      <c r="Z59" s="114"/>
    </row>
    <row r="60" spans="1:26" ht="15">
      <c r="A60" s="114"/>
      <c r="B60" s="114"/>
      <c r="C60" s="114"/>
      <c r="D60" s="118"/>
      <c r="E60" s="118"/>
      <c r="F60" s="118"/>
      <c r="G60" s="118"/>
      <c r="H60" s="118"/>
      <c r="I60" s="118"/>
      <c r="J60" s="114"/>
      <c r="K60" s="114"/>
      <c r="L60" s="114"/>
      <c r="M60" s="114"/>
      <c r="N60" s="114"/>
      <c r="O60" s="114"/>
      <c r="P60" s="114"/>
      <c r="Q60" s="114"/>
      <c r="R60" s="114"/>
      <c r="S60" s="114"/>
      <c r="T60" s="114"/>
      <c r="U60" s="114"/>
      <c r="V60" s="114"/>
      <c r="W60" s="114"/>
      <c r="X60" s="114"/>
      <c r="Y60" s="114"/>
      <c r="Z60" s="114"/>
    </row>
    <row r="61" spans="1:26" ht="15">
      <c r="A61" s="114"/>
      <c r="B61" s="114"/>
      <c r="C61" s="114"/>
      <c r="D61" s="118"/>
      <c r="E61" s="118"/>
      <c r="F61" s="118"/>
      <c r="G61" s="118"/>
      <c r="H61" s="118"/>
      <c r="I61" s="118"/>
      <c r="J61" s="114"/>
      <c r="K61" s="114"/>
      <c r="L61" s="114"/>
      <c r="M61" s="114"/>
      <c r="N61" s="114"/>
      <c r="O61" s="114"/>
      <c r="P61" s="114"/>
      <c r="Q61" s="114"/>
      <c r="R61" s="114"/>
      <c r="S61" s="114"/>
      <c r="T61" s="114"/>
      <c r="U61" s="114"/>
      <c r="V61" s="114"/>
      <c r="W61" s="114"/>
      <c r="X61" s="114"/>
      <c r="Y61" s="114"/>
      <c r="Z61" s="114"/>
    </row>
    <row r="62" spans="1:26" ht="15">
      <c r="A62" s="114"/>
      <c r="B62" s="114"/>
      <c r="C62" s="114"/>
      <c r="D62" s="118"/>
      <c r="E62" s="118"/>
      <c r="F62" s="118"/>
      <c r="G62" s="118"/>
      <c r="H62" s="118"/>
      <c r="I62" s="118"/>
      <c r="J62" s="114"/>
      <c r="K62" s="114"/>
      <c r="L62" s="114"/>
      <c r="M62" s="114"/>
      <c r="N62" s="114"/>
      <c r="O62" s="114"/>
      <c r="P62" s="114"/>
      <c r="Q62" s="114"/>
      <c r="R62" s="114"/>
      <c r="S62" s="114"/>
      <c r="T62" s="114"/>
      <c r="U62" s="114"/>
      <c r="V62" s="114"/>
      <c r="W62" s="114"/>
      <c r="X62" s="114"/>
      <c r="Y62" s="114"/>
      <c r="Z62" s="114"/>
    </row>
    <row r="63" spans="1:26" ht="15">
      <c r="A63" s="114"/>
      <c r="B63" s="114"/>
      <c r="C63" s="114"/>
      <c r="D63" s="118"/>
      <c r="E63" s="118"/>
      <c r="F63" s="118"/>
      <c r="G63" s="118"/>
      <c r="H63" s="118"/>
      <c r="I63" s="118"/>
      <c r="J63" s="114"/>
      <c r="K63" s="114"/>
      <c r="L63" s="114"/>
      <c r="M63" s="114"/>
      <c r="N63" s="114"/>
      <c r="O63" s="114"/>
      <c r="P63" s="114"/>
      <c r="Q63" s="114"/>
      <c r="R63" s="114"/>
      <c r="S63" s="114"/>
      <c r="T63" s="114"/>
      <c r="U63" s="114"/>
      <c r="V63" s="114"/>
      <c r="W63" s="114"/>
      <c r="X63" s="114"/>
      <c r="Y63" s="114"/>
      <c r="Z63" s="114"/>
    </row>
    <row r="64" spans="1:26" ht="15">
      <c r="A64" s="114"/>
      <c r="B64" s="114"/>
      <c r="C64" s="114"/>
      <c r="D64" s="118"/>
      <c r="E64" s="118"/>
      <c r="F64" s="118"/>
      <c r="G64" s="118"/>
      <c r="H64" s="118"/>
      <c r="I64" s="118"/>
      <c r="J64" s="114"/>
      <c r="K64" s="114"/>
      <c r="L64" s="114"/>
      <c r="M64" s="114"/>
      <c r="N64" s="114"/>
      <c r="O64" s="114"/>
      <c r="P64" s="114"/>
      <c r="Q64" s="114"/>
      <c r="R64" s="114"/>
      <c r="S64" s="114"/>
      <c r="T64" s="114"/>
      <c r="U64" s="114"/>
      <c r="V64" s="114"/>
      <c r="W64" s="114"/>
      <c r="X64" s="114"/>
      <c r="Y64" s="114"/>
      <c r="Z64" s="114"/>
    </row>
    <row r="65" spans="1:26" ht="15">
      <c r="A65" s="114"/>
      <c r="B65" s="114"/>
      <c r="C65" s="114"/>
      <c r="D65" s="118"/>
      <c r="E65" s="118"/>
      <c r="F65" s="118"/>
      <c r="G65" s="118"/>
      <c r="H65" s="118"/>
      <c r="I65" s="118"/>
      <c r="J65" s="114"/>
      <c r="K65" s="114"/>
      <c r="L65" s="114"/>
      <c r="M65" s="114"/>
      <c r="N65" s="114"/>
      <c r="O65" s="114"/>
      <c r="P65" s="114"/>
      <c r="Q65" s="114"/>
      <c r="R65" s="114"/>
      <c r="S65" s="114"/>
      <c r="T65" s="114"/>
      <c r="U65" s="114"/>
      <c r="V65" s="114"/>
      <c r="W65" s="114"/>
      <c r="X65" s="114"/>
      <c r="Y65" s="114"/>
      <c r="Z65" s="114"/>
    </row>
    <row r="66" spans="1:26" ht="15">
      <c r="A66" s="114"/>
      <c r="B66" s="114"/>
      <c r="C66" s="114"/>
      <c r="D66" s="118"/>
      <c r="E66" s="118"/>
      <c r="F66" s="118"/>
      <c r="G66" s="118"/>
      <c r="H66" s="118"/>
      <c r="I66" s="118"/>
      <c r="J66" s="114"/>
      <c r="K66" s="114"/>
      <c r="L66" s="114"/>
      <c r="M66" s="114"/>
      <c r="N66" s="114"/>
      <c r="O66" s="114"/>
      <c r="P66" s="114"/>
      <c r="Q66" s="114"/>
      <c r="R66" s="114"/>
      <c r="S66" s="114"/>
      <c r="T66" s="114"/>
      <c r="U66" s="114"/>
      <c r="V66" s="114"/>
      <c r="W66" s="114"/>
      <c r="X66" s="114"/>
      <c r="Y66" s="114"/>
      <c r="Z66" s="114"/>
    </row>
    <row r="67" spans="1:26" ht="15">
      <c r="A67" s="114"/>
      <c r="B67" s="114"/>
      <c r="C67" s="114"/>
      <c r="D67" s="118"/>
      <c r="E67" s="118"/>
      <c r="F67" s="118"/>
      <c r="G67" s="118"/>
      <c r="H67" s="118"/>
      <c r="I67" s="118"/>
      <c r="J67" s="114"/>
      <c r="K67" s="114"/>
      <c r="L67" s="114"/>
      <c r="M67" s="114"/>
      <c r="N67" s="114"/>
      <c r="O67" s="114"/>
      <c r="P67" s="114"/>
      <c r="Q67" s="114"/>
      <c r="R67" s="114"/>
      <c r="S67" s="114"/>
      <c r="T67" s="114"/>
      <c r="U67" s="114"/>
      <c r="V67" s="114"/>
      <c r="W67" s="114"/>
      <c r="X67" s="114"/>
      <c r="Y67" s="114"/>
      <c r="Z67" s="114"/>
    </row>
    <row r="68" spans="1:26" ht="15">
      <c r="A68" s="114"/>
      <c r="B68" s="114"/>
      <c r="C68" s="114"/>
      <c r="D68" s="118"/>
      <c r="E68" s="118"/>
      <c r="F68" s="118"/>
      <c r="G68" s="118"/>
      <c r="H68" s="118"/>
      <c r="I68" s="118"/>
      <c r="J68" s="114"/>
      <c r="K68" s="114"/>
      <c r="L68" s="114"/>
      <c r="M68" s="114"/>
      <c r="N68" s="114"/>
      <c r="O68" s="114"/>
      <c r="P68" s="114"/>
      <c r="Q68" s="114"/>
      <c r="R68" s="114"/>
      <c r="S68" s="114"/>
      <c r="T68" s="114"/>
      <c r="U68" s="114"/>
      <c r="V68" s="114"/>
      <c r="W68" s="114"/>
      <c r="X68" s="114"/>
      <c r="Y68" s="114"/>
      <c r="Z68" s="114"/>
    </row>
    <row r="69" spans="1:26" ht="15">
      <c r="A69" s="114"/>
      <c r="B69" s="114"/>
      <c r="C69" s="114"/>
      <c r="D69" s="118"/>
      <c r="E69" s="118"/>
      <c r="F69" s="118"/>
      <c r="G69" s="118"/>
      <c r="H69" s="118"/>
      <c r="I69" s="118"/>
      <c r="J69" s="114"/>
      <c r="K69" s="114"/>
      <c r="L69" s="114"/>
      <c r="M69" s="114"/>
      <c r="N69" s="114"/>
      <c r="O69" s="114"/>
      <c r="P69" s="114"/>
      <c r="Q69" s="114"/>
      <c r="R69" s="114"/>
      <c r="S69" s="114"/>
      <c r="T69" s="114"/>
      <c r="U69" s="114"/>
      <c r="V69" s="114"/>
      <c r="W69" s="114"/>
      <c r="X69" s="114"/>
      <c r="Y69" s="114"/>
      <c r="Z69" s="114"/>
    </row>
    <row r="70" spans="1:26" ht="15">
      <c r="A70" s="114"/>
      <c r="B70" s="114"/>
      <c r="C70" s="114"/>
      <c r="D70" s="118"/>
      <c r="E70" s="118"/>
      <c r="F70" s="118"/>
      <c r="G70" s="118"/>
      <c r="H70" s="118"/>
      <c r="I70" s="118"/>
      <c r="J70" s="114"/>
      <c r="K70" s="114"/>
      <c r="L70" s="114"/>
      <c r="M70" s="114"/>
      <c r="N70" s="114"/>
      <c r="O70" s="114"/>
      <c r="P70" s="114"/>
      <c r="Q70" s="114"/>
      <c r="R70" s="114"/>
      <c r="S70" s="114"/>
      <c r="T70" s="114"/>
      <c r="U70" s="114"/>
      <c r="V70" s="114"/>
      <c r="W70" s="114"/>
      <c r="X70" s="114"/>
      <c r="Y70" s="114"/>
      <c r="Z70" s="114"/>
    </row>
    <row r="71" spans="1:26" ht="15">
      <c r="A71" s="114"/>
      <c r="B71" s="114"/>
      <c r="C71" s="114"/>
      <c r="D71" s="118"/>
      <c r="E71" s="118"/>
      <c r="F71" s="118"/>
      <c r="G71" s="118"/>
      <c r="H71" s="118"/>
      <c r="I71" s="118"/>
      <c r="J71" s="114"/>
      <c r="K71" s="114"/>
      <c r="L71" s="114"/>
      <c r="M71" s="114"/>
      <c r="N71" s="114"/>
      <c r="O71" s="114"/>
      <c r="P71" s="114"/>
      <c r="Q71" s="114"/>
      <c r="R71" s="114"/>
      <c r="S71" s="114"/>
      <c r="T71" s="114"/>
      <c r="U71" s="114"/>
      <c r="V71" s="114"/>
      <c r="W71" s="114"/>
      <c r="X71" s="114"/>
      <c r="Y71" s="114"/>
      <c r="Z71" s="114"/>
    </row>
    <row r="72" spans="1:26" ht="15">
      <c r="A72" s="114"/>
      <c r="B72" s="114"/>
      <c r="C72" s="114"/>
      <c r="D72" s="118"/>
      <c r="E72" s="118"/>
      <c r="F72" s="118"/>
      <c r="G72" s="118"/>
      <c r="H72" s="118"/>
      <c r="I72" s="118"/>
      <c r="J72" s="114"/>
      <c r="K72" s="114"/>
      <c r="L72" s="114"/>
      <c r="M72" s="114"/>
      <c r="N72" s="114"/>
      <c r="O72" s="114"/>
      <c r="P72" s="114"/>
      <c r="Q72" s="114"/>
      <c r="R72" s="114"/>
      <c r="S72" s="114"/>
      <c r="T72" s="114"/>
      <c r="U72" s="114"/>
      <c r="V72" s="114"/>
      <c r="W72" s="114"/>
      <c r="X72" s="114"/>
      <c r="Y72" s="114"/>
      <c r="Z72" s="114"/>
    </row>
    <row r="73" spans="1:26" ht="15">
      <c r="A73" s="114"/>
      <c r="B73" s="114"/>
      <c r="C73" s="114"/>
      <c r="D73" s="118"/>
      <c r="E73" s="118"/>
      <c r="F73" s="118"/>
      <c r="G73" s="118"/>
      <c r="H73" s="118"/>
      <c r="I73" s="118"/>
      <c r="J73" s="114"/>
      <c r="K73" s="114"/>
      <c r="L73" s="114"/>
      <c r="M73" s="114"/>
      <c r="N73" s="114"/>
      <c r="O73" s="114"/>
      <c r="P73" s="114"/>
      <c r="Q73" s="114"/>
      <c r="R73" s="114"/>
      <c r="S73" s="114"/>
      <c r="T73" s="114"/>
      <c r="U73" s="114"/>
      <c r="V73" s="114"/>
      <c r="W73" s="114"/>
      <c r="X73" s="114"/>
      <c r="Y73" s="114"/>
      <c r="Z73" s="114"/>
    </row>
    <row r="74" spans="1:26" ht="15">
      <c r="A74" s="114"/>
      <c r="B74" s="114"/>
      <c r="C74" s="114"/>
      <c r="D74" s="118"/>
      <c r="E74" s="118"/>
      <c r="F74" s="118"/>
      <c r="G74" s="118"/>
      <c r="H74" s="118"/>
      <c r="I74" s="118"/>
      <c r="J74" s="114"/>
      <c r="K74" s="114"/>
      <c r="L74" s="114"/>
      <c r="M74" s="114"/>
      <c r="N74" s="114"/>
      <c r="O74" s="114"/>
      <c r="P74" s="114"/>
      <c r="Q74" s="114"/>
      <c r="R74" s="114"/>
      <c r="S74" s="114"/>
      <c r="T74" s="114"/>
      <c r="U74" s="114"/>
      <c r="V74" s="114"/>
      <c r="W74" s="114"/>
      <c r="X74" s="114"/>
      <c r="Y74" s="114"/>
      <c r="Z74" s="114"/>
    </row>
    <row r="75" spans="1:26" ht="15">
      <c r="A75" s="114"/>
      <c r="B75" s="114"/>
      <c r="C75" s="114"/>
      <c r="D75" s="118"/>
      <c r="E75" s="118"/>
      <c r="F75" s="118"/>
      <c r="G75" s="118"/>
      <c r="H75" s="118"/>
      <c r="I75" s="118"/>
      <c r="J75" s="114"/>
      <c r="K75" s="114"/>
      <c r="L75" s="114"/>
      <c r="M75" s="114"/>
      <c r="N75" s="114"/>
      <c r="O75" s="114"/>
      <c r="P75" s="114"/>
      <c r="Q75" s="114"/>
      <c r="R75" s="114"/>
      <c r="S75" s="114"/>
      <c r="T75" s="114"/>
      <c r="U75" s="114"/>
      <c r="V75" s="114"/>
      <c r="W75" s="114"/>
      <c r="X75" s="114"/>
      <c r="Y75" s="114"/>
      <c r="Z75" s="114"/>
    </row>
    <row r="76" spans="1:26" ht="15">
      <c r="A76" s="114"/>
      <c r="B76" s="114"/>
      <c r="C76" s="114"/>
      <c r="D76" s="118"/>
      <c r="E76" s="118"/>
      <c r="F76" s="118"/>
      <c r="G76" s="118"/>
      <c r="H76" s="118"/>
      <c r="I76" s="118"/>
      <c r="J76" s="114"/>
      <c r="K76" s="114"/>
      <c r="L76" s="114"/>
      <c r="M76" s="114"/>
      <c r="N76" s="114"/>
      <c r="O76" s="114"/>
      <c r="P76" s="114"/>
      <c r="Q76" s="114"/>
      <c r="R76" s="114"/>
      <c r="S76" s="114"/>
      <c r="T76" s="114"/>
      <c r="U76" s="114"/>
      <c r="V76" s="114"/>
      <c r="W76" s="114"/>
      <c r="X76" s="114"/>
      <c r="Y76" s="114"/>
      <c r="Z76" s="114"/>
    </row>
    <row r="77" spans="1:26" ht="15">
      <c r="A77" s="114"/>
      <c r="B77" s="114"/>
      <c r="C77" s="114"/>
      <c r="D77" s="118"/>
      <c r="E77" s="118"/>
      <c r="F77" s="118"/>
      <c r="G77" s="118"/>
      <c r="H77" s="118"/>
      <c r="I77" s="118"/>
      <c r="J77" s="114"/>
      <c r="K77" s="114"/>
      <c r="L77" s="114"/>
      <c r="M77" s="114"/>
      <c r="N77" s="114"/>
      <c r="O77" s="114"/>
      <c r="P77" s="114"/>
      <c r="Q77" s="114"/>
      <c r="R77" s="114"/>
      <c r="S77" s="114"/>
      <c r="T77" s="114"/>
      <c r="U77" s="114"/>
      <c r="V77" s="114"/>
      <c r="W77" s="114"/>
      <c r="X77" s="114"/>
      <c r="Y77" s="114"/>
      <c r="Z77" s="114"/>
    </row>
    <row r="78" spans="1:26" ht="15">
      <c r="A78" s="114"/>
      <c r="B78" s="114"/>
      <c r="C78" s="114"/>
      <c r="D78" s="118"/>
      <c r="E78" s="118"/>
      <c r="F78" s="118"/>
      <c r="G78" s="118"/>
      <c r="H78" s="118"/>
      <c r="I78" s="118"/>
      <c r="J78" s="114"/>
      <c r="K78" s="114"/>
      <c r="L78" s="114"/>
      <c r="M78" s="114"/>
      <c r="N78" s="114"/>
      <c r="O78" s="114"/>
      <c r="P78" s="114"/>
      <c r="Q78" s="114"/>
      <c r="R78" s="114"/>
      <c r="S78" s="114"/>
      <c r="T78" s="114"/>
      <c r="U78" s="114"/>
      <c r="V78" s="114"/>
      <c r="W78" s="114"/>
      <c r="X78" s="114"/>
      <c r="Y78" s="114"/>
      <c r="Z78" s="114"/>
    </row>
    <row r="79" spans="1:26" ht="15">
      <c r="A79" s="114"/>
      <c r="B79" s="114"/>
      <c r="C79" s="114"/>
      <c r="D79" s="118"/>
      <c r="E79" s="118"/>
      <c r="F79" s="118"/>
      <c r="G79" s="118"/>
      <c r="H79" s="118"/>
      <c r="I79" s="118"/>
      <c r="J79" s="114"/>
      <c r="K79" s="114"/>
      <c r="L79" s="114"/>
      <c r="M79" s="114"/>
      <c r="N79" s="114"/>
      <c r="O79" s="114"/>
      <c r="P79" s="114"/>
      <c r="Q79" s="114"/>
      <c r="R79" s="114"/>
      <c r="S79" s="114"/>
      <c r="T79" s="114"/>
      <c r="U79" s="114"/>
      <c r="V79" s="114"/>
      <c r="W79" s="114"/>
      <c r="X79" s="114"/>
      <c r="Y79" s="114"/>
      <c r="Z79" s="114"/>
    </row>
    <row r="80" spans="1:26" ht="15">
      <c r="A80" s="114"/>
      <c r="B80" s="114"/>
      <c r="C80" s="114"/>
      <c r="D80" s="118"/>
      <c r="E80" s="118"/>
      <c r="F80" s="118"/>
      <c r="G80" s="118"/>
      <c r="H80" s="118"/>
      <c r="I80" s="118"/>
      <c r="J80" s="114"/>
      <c r="K80" s="114"/>
      <c r="L80" s="114"/>
      <c r="M80" s="114"/>
      <c r="N80" s="114"/>
      <c r="O80" s="114"/>
      <c r="P80" s="114"/>
      <c r="Q80" s="114"/>
      <c r="R80" s="114"/>
      <c r="S80" s="114"/>
      <c r="T80" s="114"/>
      <c r="U80" s="114"/>
      <c r="V80" s="114"/>
      <c r="W80" s="114"/>
      <c r="X80" s="114"/>
      <c r="Y80" s="114"/>
      <c r="Z80" s="114"/>
    </row>
    <row r="81" spans="1:26" ht="15">
      <c r="A81" s="114"/>
      <c r="B81" s="114"/>
      <c r="C81" s="114"/>
      <c r="D81" s="118"/>
      <c r="E81" s="118"/>
      <c r="F81" s="118"/>
      <c r="G81" s="118"/>
      <c r="H81" s="118"/>
      <c r="I81" s="118"/>
      <c r="J81" s="114"/>
      <c r="K81" s="114"/>
      <c r="L81" s="114"/>
      <c r="M81" s="114"/>
      <c r="N81" s="114"/>
      <c r="O81" s="114"/>
      <c r="P81" s="114"/>
      <c r="Q81" s="114"/>
      <c r="R81" s="114"/>
      <c r="S81" s="114"/>
      <c r="T81" s="114"/>
      <c r="U81" s="114"/>
      <c r="V81" s="114"/>
      <c r="W81" s="114"/>
      <c r="X81" s="114"/>
      <c r="Y81" s="114"/>
      <c r="Z81" s="114"/>
    </row>
    <row r="82" spans="1:26" ht="15">
      <c r="A82" s="114"/>
      <c r="B82" s="114"/>
      <c r="C82" s="114"/>
      <c r="D82" s="118"/>
      <c r="E82" s="118"/>
      <c r="F82" s="118"/>
      <c r="G82" s="118"/>
      <c r="H82" s="118"/>
      <c r="I82" s="118"/>
      <c r="J82" s="114"/>
      <c r="K82" s="114"/>
      <c r="L82" s="114"/>
      <c r="M82" s="114"/>
      <c r="N82" s="114"/>
      <c r="O82" s="114"/>
      <c r="P82" s="114"/>
      <c r="Q82" s="114"/>
      <c r="R82" s="114"/>
      <c r="S82" s="114"/>
      <c r="T82" s="114"/>
      <c r="U82" s="114"/>
      <c r="V82" s="114"/>
      <c r="W82" s="114"/>
      <c r="X82" s="114"/>
      <c r="Y82" s="114"/>
      <c r="Z82" s="114"/>
    </row>
    <row r="83" spans="1:26" ht="15">
      <c r="A83" s="114"/>
      <c r="B83" s="114"/>
      <c r="C83" s="114"/>
      <c r="D83" s="118"/>
      <c r="E83" s="118"/>
      <c r="F83" s="118"/>
      <c r="G83" s="118"/>
      <c r="H83" s="118"/>
      <c r="I83" s="118"/>
      <c r="J83" s="114"/>
      <c r="K83" s="114"/>
      <c r="L83" s="114"/>
      <c r="M83" s="114"/>
      <c r="N83" s="114"/>
      <c r="O83" s="114"/>
      <c r="P83" s="114"/>
      <c r="Q83" s="114"/>
      <c r="R83" s="114"/>
      <c r="S83" s="114"/>
      <c r="T83" s="114"/>
      <c r="U83" s="114"/>
      <c r="V83" s="114"/>
      <c r="W83" s="114"/>
      <c r="X83" s="114"/>
      <c r="Y83" s="114"/>
      <c r="Z83" s="114"/>
    </row>
    <row r="84" spans="1:26" ht="15">
      <c r="A84" s="114"/>
      <c r="B84" s="114"/>
      <c r="C84" s="114"/>
      <c r="D84" s="118"/>
      <c r="E84" s="118"/>
      <c r="F84" s="118"/>
      <c r="G84" s="118"/>
      <c r="H84" s="118"/>
      <c r="I84" s="118"/>
      <c r="J84" s="114"/>
      <c r="K84" s="114"/>
      <c r="L84" s="114"/>
      <c r="M84" s="114"/>
      <c r="N84" s="114"/>
      <c r="O84" s="114"/>
      <c r="P84" s="114"/>
      <c r="Q84" s="114"/>
      <c r="R84" s="114"/>
      <c r="S84" s="114"/>
      <c r="T84" s="114"/>
      <c r="U84" s="114"/>
      <c r="V84" s="114"/>
      <c r="W84" s="114"/>
      <c r="X84" s="114"/>
      <c r="Y84" s="114"/>
      <c r="Z84" s="114"/>
    </row>
    <row r="85" spans="1:26" ht="15">
      <c r="A85" s="114"/>
      <c r="B85" s="114"/>
      <c r="C85" s="114"/>
      <c r="D85" s="118"/>
      <c r="E85" s="118"/>
      <c r="F85" s="118"/>
      <c r="G85" s="118"/>
      <c r="H85" s="118"/>
      <c r="I85" s="118"/>
      <c r="J85" s="114"/>
      <c r="K85" s="114"/>
      <c r="L85" s="114"/>
      <c r="M85" s="114"/>
      <c r="N85" s="114"/>
      <c r="O85" s="114"/>
      <c r="P85" s="114"/>
      <c r="Q85" s="114"/>
      <c r="R85" s="114"/>
      <c r="S85" s="114"/>
      <c r="T85" s="114"/>
      <c r="U85" s="114"/>
      <c r="V85" s="114"/>
      <c r="W85" s="114"/>
      <c r="X85" s="114"/>
      <c r="Y85" s="114"/>
      <c r="Z85" s="114"/>
    </row>
    <row r="86" spans="1:26" ht="15">
      <c r="A86" s="114"/>
      <c r="B86" s="114"/>
      <c r="C86" s="114"/>
      <c r="D86" s="118"/>
      <c r="E86" s="118"/>
      <c r="F86" s="118"/>
      <c r="G86" s="118"/>
      <c r="H86" s="118"/>
      <c r="I86" s="118"/>
      <c r="J86" s="114"/>
      <c r="K86" s="114"/>
      <c r="L86" s="114"/>
      <c r="M86" s="114"/>
      <c r="N86" s="114"/>
      <c r="O86" s="114"/>
      <c r="P86" s="114"/>
      <c r="Q86" s="114"/>
      <c r="R86" s="114"/>
      <c r="S86" s="114"/>
      <c r="T86" s="114"/>
      <c r="U86" s="114"/>
      <c r="V86" s="114"/>
      <c r="W86" s="114"/>
      <c r="X86" s="114"/>
      <c r="Y86" s="114"/>
      <c r="Z86" s="114"/>
    </row>
    <row r="87" spans="1:26" ht="15">
      <c r="A87" s="114"/>
      <c r="B87" s="114"/>
      <c r="C87" s="114"/>
      <c r="D87" s="118"/>
      <c r="E87" s="118"/>
      <c r="F87" s="118"/>
      <c r="G87" s="118"/>
      <c r="H87" s="118"/>
      <c r="I87" s="118"/>
      <c r="J87" s="114"/>
      <c r="K87" s="114"/>
      <c r="L87" s="114"/>
      <c r="M87" s="114"/>
      <c r="N87" s="114"/>
      <c r="O87" s="114"/>
      <c r="P87" s="114"/>
      <c r="Q87" s="114"/>
      <c r="R87" s="114"/>
      <c r="S87" s="114"/>
      <c r="T87" s="114"/>
      <c r="U87" s="114"/>
      <c r="V87" s="114"/>
      <c r="W87" s="114"/>
      <c r="X87" s="114"/>
      <c r="Y87" s="114"/>
      <c r="Z87" s="114"/>
    </row>
    <row r="88" spans="1:26" ht="15">
      <c r="A88" s="114"/>
      <c r="B88" s="114"/>
      <c r="C88" s="114"/>
      <c r="D88" s="118"/>
      <c r="E88" s="118"/>
      <c r="F88" s="118"/>
      <c r="G88" s="118"/>
      <c r="H88" s="118"/>
      <c r="I88" s="118"/>
      <c r="J88" s="114"/>
      <c r="K88" s="114"/>
      <c r="L88" s="114"/>
      <c r="M88" s="114"/>
      <c r="N88" s="114"/>
      <c r="O88" s="114"/>
      <c r="P88" s="114"/>
      <c r="Q88" s="114"/>
      <c r="R88" s="114"/>
      <c r="S88" s="114"/>
      <c r="T88" s="114"/>
      <c r="U88" s="114"/>
      <c r="V88" s="114"/>
      <c r="W88" s="114"/>
      <c r="X88" s="114"/>
      <c r="Y88" s="114"/>
      <c r="Z88" s="114"/>
    </row>
    <row r="89" spans="1:26" ht="15">
      <c r="A89" s="114"/>
      <c r="B89" s="114"/>
      <c r="C89" s="114" t="s">
        <v>383</v>
      </c>
      <c r="D89" s="118"/>
      <c r="E89" s="118"/>
      <c r="F89" s="118"/>
      <c r="G89" s="118"/>
      <c r="H89" s="118"/>
      <c r="I89" s="118"/>
      <c r="J89" s="114"/>
      <c r="K89" s="114"/>
      <c r="L89" s="114"/>
      <c r="M89" s="114"/>
      <c r="N89" s="114"/>
      <c r="O89" s="114"/>
      <c r="P89" s="114"/>
      <c r="Q89" s="114"/>
      <c r="R89" s="114"/>
      <c r="S89" s="114"/>
      <c r="T89" s="114"/>
      <c r="U89" s="114"/>
      <c r="V89" s="114"/>
      <c r="W89" s="114"/>
      <c r="X89" s="114"/>
      <c r="Y89" s="114"/>
      <c r="Z89" s="114"/>
    </row>
    <row r="90" spans="1:26" ht="15">
      <c r="A90" s="114"/>
      <c r="B90" s="114"/>
      <c r="C90" s="114"/>
      <c r="D90" s="118"/>
      <c r="E90" s="118"/>
      <c r="F90" s="118"/>
      <c r="G90" s="118"/>
      <c r="H90" s="118"/>
      <c r="I90" s="118"/>
      <c r="J90" s="114"/>
      <c r="K90" s="114"/>
      <c r="L90" s="114"/>
      <c r="M90" s="114"/>
      <c r="N90" s="114"/>
      <c r="O90" s="114"/>
      <c r="P90" s="114"/>
      <c r="Q90" s="114"/>
      <c r="R90" s="114"/>
      <c r="S90" s="114"/>
      <c r="T90" s="114"/>
      <c r="U90" s="114"/>
      <c r="V90" s="114"/>
      <c r="W90" s="114"/>
      <c r="X90" s="114"/>
      <c r="Y90" s="114"/>
      <c r="Z90" s="114"/>
    </row>
    <row r="91" spans="1:26" ht="15">
      <c r="A91" s="114"/>
      <c r="B91" s="114"/>
      <c r="C91" s="114"/>
      <c r="D91" s="118"/>
      <c r="E91" s="118"/>
      <c r="F91" s="118"/>
      <c r="G91" s="118"/>
      <c r="H91" s="118"/>
      <c r="I91" s="118"/>
      <c r="J91" s="114"/>
      <c r="K91" s="114"/>
      <c r="L91" s="114"/>
      <c r="M91" s="114"/>
      <c r="N91" s="114"/>
      <c r="O91" s="114"/>
      <c r="P91" s="114"/>
      <c r="Q91" s="114"/>
      <c r="R91" s="114"/>
      <c r="S91" s="114"/>
      <c r="T91" s="114"/>
      <c r="U91" s="114"/>
      <c r="V91" s="114"/>
      <c r="W91" s="114"/>
      <c r="X91" s="114"/>
      <c r="Y91" s="114"/>
      <c r="Z91" s="114"/>
    </row>
    <row r="92" spans="1:26" ht="15">
      <c r="A92" s="114"/>
      <c r="B92" s="114"/>
      <c r="C92" s="114"/>
      <c r="D92" s="118"/>
      <c r="E92" s="118"/>
      <c r="F92" s="118"/>
      <c r="G92" s="118"/>
      <c r="H92" s="118"/>
      <c r="I92" s="118"/>
      <c r="J92" s="114"/>
      <c r="K92" s="114"/>
      <c r="L92" s="114"/>
      <c r="M92" s="114"/>
      <c r="N92" s="114"/>
      <c r="O92" s="114"/>
      <c r="P92" s="114"/>
      <c r="Q92" s="114"/>
      <c r="R92" s="114"/>
      <c r="S92" s="114"/>
      <c r="T92" s="114"/>
      <c r="U92" s="114"/>
      <c r="V92" s="114"/>
      <c r="W92" s="114"/>
      <c r="X92" s="114"/>
      <c r="Y92" s="114"/>
      <c r="Z92" s="114"/>
    </row>
    <row r="93" spans="1:26" ht="15">
      <c r="A93" s="114"/>
      <c r="B93" s="114" t="s">
        <v>133</v>
      </c>
      <c r="C93" s="114" t="s">
        <v>134</v>
      </c>
      <c r="D93" s="118"/>
      <c r="E93" s="118"/>
      <c r="F93" s="118"/>
      <c r="G93" s="118"/>
      <c r="H93" s="118"/>
      <c r="I93" s="118"/>
      <c r="J93" s="114"/>
      <c r="K93" s="114"/>
      <c r="L93" s="114"/>
      <c r="M93" s="114"/>
      <c r="N93" s="114"/>
      <c r="O93" s="114"/>
      <c r="P93" s="114"/>
      <c r="Q93" s="114"/>
      <c r="R93" s="114"/>
      <c r="S93" s="114"/>
      <c r="T93" s="114"/>
      <c r="U93" s="114"/>
      <c r="V93" s="114"/>
      <c r="W93" s="114"/>
      <c r="X93" s="114"/>
      <c r="Y93" s="114"/>
      <c r="Z93" s="114"/>
    </row>
    <row r="94" spans="1:26" ht="15.75">
      <c r="A94" s="114"/>
      <c r="B94" s="116" t="s">
        <v>135</v>
      </c>
      <c r="C94" s="114"/>
      <c r="D94" s="118"/>
      <c r="E94" s="118"/>
      <c r="F94" s="118"/>
      <c r="G94" s="118"/>
      <c r="H94" s="118"/>
      <c r="I94" s="118"/>
      <c r="J94" s="114"/>
      <c r="K94" s="114"/>
      <c r="L94" s="114"/>
      <c r="M94" s="114"/>
      <c r="N94" s="114"/>
      <c r="O94" s="114"/>
      <c r="P94" s="114"/>
      <c r="Q94" s="114"/>
      <c r="R94" s="114"/>
      <c r="S94" s="114"/>
      <c r="T94" s="114"/>
      <c r="U94" s="114"/>
      <c r="V94" s="114"/>
      <c r="W94" s="114"/>
      <c r="X94" s="114"/>
      <c r="Y94" s="114"/>
      <c r="Z94" s="114"/>
    </row>
    <row r="95" spans="1:26" ht="15">
      <c r="A95" s="114"/>
      <c r="B95" s="212">
        <v>0</v>
      </c>
      <c r="C95" s="114" t="s">
        <v>375</v>
      </c>
      <c r="D95" s="118"/>
      <c r="E95" s="118"/>
      <c r="F95" s="118"/>
      <c r="G95" s="118"/>
      <c r="H95" s="118"/>
      <c r="I95" s="118"/>
      <c r="J95" s="114"/>
      <c r="K95" s="114"/>
      <c r="L95" s="114"/>
      <c r="M95" s="114"/>
      <c r="N95" s="114"/>
      <c r="O95" s="114"/>
      <c r="P95" s="114"/>
      <c r="Q95" s="114"/>
      <c r="R95" s="114"/>
      <c r="S95" s="114"/>
      <c r="T95" s="114"/>
      <c r="U95" s="114"/>
      <c r="V95" s="114"/>
      <c r="W95" s="114"/>
      <c r="X95" s="114"/>
      <c r="Y95" s="114"/>
      <c r="Z95" s="114"/>
    </row>
    <row r="96" spans="1:26" ht="15">
      <c r="A96" s="114"/>
      <c r="B96" s="118" t="s">
        <v>136</v>
      </c>
      <c r="C96" s="114" t="s">
        <v>376</v>
      </c>
      <c r="D96" s="118"/>
      <c r="E96" s="118"/>
      <c r="F96" s="118"/>
      <c r="G96" s="118"/>
      <c r="H96" s="118"/>
      <c r="I96" s="118"/>
      <c r="J96" s="114"/>
      <c r="K96" s="114"/>
      <c r="L96" s="114"/>
      <c r="M96" s="114"/>
      <c r="N96" s="114"/>
      <c r="O96" s="114"/>
      <c r="P96" s="114"/>
      <c r="Q96" s="114"/>
      <c r="R96" s="114"/>
      <c r="S96" s="114"/>
      <c r="T96" s="114"/>
      <c r="U96" s="114"/>
      <c r="V96" s="114"/>
      <c r="W96" s="114"/>
      <c r="X96" s="114"/>
      <c r="Y96" s="114"/>
      <c r="Z96" s="114"/>
    </row>
    <row r="97" spans="1:26" ht="15" customHeight="1">
      <c r="A97" s="114"/>
      <c r="B97" s="118" t="s">
        <v>137</v>
      </c>
      <c r="C97" s="114" t="s">
        <v>377</v>
      </c>
      <c r="D97" s="118"/>
      <c r="E97" s="118"/>
      <c r="F97" s="118"/>
      <c r="G97" s="118"/>
      <c r="H97" s="118"/>
      <c r="I97" s="118"/>
      <c r="J97" s="114"/>
      <c r="K97" s="114"/>
      <c r="L97" s="114"/>
      <c r="M97" s="114"/>
      <c r="N97" s="114"/>
      <c r="O97" s="114"/>
      <c r="P97" s="114"/>
      <c r="Q97" s="114"/>
      <c r="R97" s="114"/>
      <c r="S97" s="114"/>
      <c r="T97" s="114"/>
      <c r="U97" s="114"/>
      <c r="V97" s="114"/>
      <c r="W97" s="114"/>
      <c r="X97" s="114"/>
      <c r="Y97" s="114"/>
      <c r="Z97" s="114"/>
    </row>
    <row r="98" spans="1:26" ht="15">
      <c r="A98" s="114"/>
      <c r="B98" s="213" t="s">
        <v>138</v>
      </c>
      <c r="C98" s="114" t="s">
        <v>378</v>
      </c>
      <c r="D98" s="118"/>
      <c r="E98" s="118"/>
      <c r="F98" s="118"/>
      <c r="G98" s="118"/>
      <c r="H98" s="118"/>
      <c r="I98" s="118"/>
      <c r="J98" s="114"/>
      <c r="K98" s="114"/>
      <c r="L98" s="114"/>
      <c r="M98" s="114"/>
      <c r="N98" s="114"/>
      <c r="O98" s="114"/>
      <c r="P98" s="114"/>
      <c r="Q98" s="114"/>
      <c r="R98" s="114"/>
      <c r="S98" s="114"/>
      <c r="T98" s="114"/>
      <c r="U98" s="114"/>
      <c r="V98" s="114"/>
      <c r="W98" s="114"/>
      <c r="X98" s="114"/>
      <c r="Y98" s="114"/>
      <c r="Z98" s="114"/>
    </row>
    <row r="99" spans="1:26" ht="15.75" customHeight="1">
      <c r="A99" s="114"/>
      <c r="B99" s="213" t="s">
        <v>139</v>
      </c>
      <c r="C99" s="114" t="s">
        <v>379</v>
      </c>
      <c r="D99" s="118"/>
      <c r="E99" s="118"/>
      <c r="F99" s="118"/>
      <c r="G99" s="118"/>
      <c r="H99" s="118"/>
      <c r="I99" s="118"/>
      <c r="J99" s="114"/>
      <c r="K99" s="114"/>
      <c r="L99" s="114"/>
      <c r="M99" s="114"/>
      <c r="N99" s="114"/>
      <c r="O99" s="114"/>
      <c r="P99" s="114"/>
      <c r="Q99" s="114"/>
      <c r="R99" s="114"/>
      <c r="S99" s="114"/>
      <c r="T99" s="114"/>
      <c r="U99" s="114"/>
      <c r="V99" s="114"/>
      <c r="W99" s="114"/>
      <c r="X99" s="114"/>
      <c r="Y99" s="114"/>
      <c r="Z99" s="114"/>
    </row>
    <row r="100" spans="1:26" ht="15">
      <c r="A100" s="114"/>
      <c r="B100" s="118" t="s">
        <v>140</v>
      </c>
      <c r="C100" s="114" t="s">
        <v>380</v>
      </c>
      <c r="D100" s="118"/>
      <c r="E100" s="118"/>
      <c r="F100" s="118"/>
      <c r="G100" s="118"/>
      <c r="H100" s="118"/>
      <c r="I100" s="118"/>
      <c r="J100" s="114"/>
      <c r="K100" s="114"/>
      <c r="L100" s="114"/>
      <c r="M100" s="114"/>
      <c r="N100" s="114"/>
      <c r="O100" s="114"/>
      <c r="P100" s="114"/>
      <c r="Q100" s="114"/>
      <c r="R100" s="114"/>
      <c r="S100" s="114"/>
      <c r="T100" s="114"/>
      <c r="U100" s="114"/>
      <c r="V100" s="114"/>
      <c r="W100" s="114"/>
      <c r="X100" s="114"/>
      <c r="Y100" s="114"/>
      <c r="Z100" s="114"/>
    </row>
    <row r="101" spans="1:26" ht="15">
      <c r="A101" s="114"/>
      <c r="B101" s="118" t="s">
        <v>141</v>
      </c>
      <c r="C101" s="114" t="s">
        <v>381</v>
      </c>
      <c r="D101" s="118"/>
      <c r="E101" s="118"/>
      <c r="F101" s="118"/>
      <c r="G101" s="118"/>
      <c r="H101" s="118"/>
      <c r="I101" s="118"/>
      <c r="J101" s="114"/>
      <c r="K101" s="114"/>
      <c r="L101" s="114"/>
      <c r="M101" s="114"/>
      <c r="N101" s="114"/>
      <c r="O101" s="114"/>
      <c r="P101" s="114"/>
      <c r="Q101" s="114"/>
      <c r="R101" s="114"/>
      <c r="S101" s="114"/>
      <c r="T101" s="114"/>
      <c r="U101" s="114"/>
      <c r="V101" s="114"/>
      <c r="W101" s="114"/>
      <c r="X101" s="114"/>
      <c r="Y101" s="114"/>
      <c r="Z101" s="114"/>
    </row>
    <row r="102" spans="1:26" ht="15.75">
      <c r="A102" s="114"/>
      <c r="B102" s="117" t="s">
        <v>142</v>
      </c>
      <c r="C102" s="214"/>
      <c r="D102" s="118"/>
      <c r="E102" s="118"/>
      <c r="F102" s="118"/>
      <c r="G102" s="118"/>
      <c r="H102" s="118"/>
      <c r="I102" s="118"/>
      <c r="J102" s="114"/>
      <c r="K102" s="114"/>
      <c r="L102" s="114"/>
      <c r="M102" s="114"/>
      <c r="N102" s="114"/>
      <c r="O102" s="114"/>
      <c r="P102" s="114"/>
      <c r="Q102" s="114"/>
      <c r="R102" s="114"/>
      <c r="S102" s="114"/>
      <c r="T102" s="114"/>
      <c r="U102" s="114"/>
      <c r="V102" s="114"/>
      <c r="W102" s="114"/>
      <c r="X102" s="114"/>
      <c r="Y102" s="114"/>
      <c r="Z102" s="114"/>
    </row>
    <row r="103" spans="1:26" ht="15">
      <c r="A103" s="114"/>
      <c r="B103" s="118" t="s">
        <v>143</v>
      </c>
      <c r="C103" s="114" t="s">
        <v>382</v>
      </c>
      <c r="D103" s="118"/>
      <c r="E103" s="118"/>
      <c r="F103" s="118"/>
      <c r="G103" s="118"/>
      <c r="H103" s="118"/>
      <c r="I103" s="118"/>
      <c r="J103" s="114"/>
      <c r="K103" s="114"/>
      <c r="L103" s="114"/>
      <c r="M103" s="114"/>
      <c r="N103" s="114"/>
      <c r="O103" s="114"/>
      <c r="P103" s="114"/>
      <c r="Q103" s="114"/>
      <c r="R103" s="114"/>
      <c r="S103" s="114"/>
      <c r="T103" s="114"/>
      <c r="U103" s="114"/>
      <c r="V103" s="114"/>
      <c r="W103" s="114"/>
      <c r="X103" s="114"/>
      <c r="Y103" s="114"/>
      <c r="Z103" s="114"/>
    </row>
    <row r="104" spans="1:26" ht="21" customHeight="1">
      <c r="A104" s="114"/>
      <c r="B104" s="117" t="s">
        <v>144</v>
      </c>
      <c r="C104" s="214"/>
      <c r="D104" s="118"/>
      <c r="E104" s="118"/>
      <c r="F104" s="118"/>
      <c r="G104" s="118"/>
      <c r="H104" s="118"/>
      <c r="I104" s="118"/>
      <c r="J104" s="114"/>
      <c r="K104" s="114"/>
      <c r="L104" s="114"/>
      <c r="M104" s="114"/>
      <c r="N104" s="114"/>
      <c r="O104" s="114"/>
      <c r="P104" s="114"/>
      <c r="Q104" s="114"/>
      <c r="R104" s="114"/>
      <c r="S104" s="114"/>
      <c r="T104" s="114"/>
      <c r="U104" s="114"/>
      <c r="V104" s="114"/>
      <c r="W104" s="114"/>
      <c r="X104" s="114"/>
      <c r="Y104" s="114"/>
      <c r="Z104" s="114"/>
    </row>
    <row r="105" spans="1:26" ht="15">
      <c r="A105" s="114"/>
      <c r="B105" s="118" t="s">
        <v>145</v>
      </c>
      <c r="C105" s="214" t="s">
        <v>146</v>
      </c>
      <c r="D105" s="118"/>
      <c r="E105" s="118"/>
      <c r="F105" s="118"/>
      <c r="G105" s="118"/>
      <c r="H105" s="118"/>
      <c r="I105" s="118"/>
      <c r="J105" s="114"/>
      <c r="K105" s="114"/>
      <c r="L105" s="114"/>
      <c r="M105" s="114"/>
      <c r="N105" s="114"/>
      <c r="O105" s="114"/>
      <c r="P105" s="114"/>
      <c r="Q105" s="114"/>
      <c r="R105" s="114"/>
      <c r="S105" s="114"/>
      <c r="T105" s="114"/>
      <c r="U105" s="114"/>
      <c r="V105" s="114"/>
      <c r="W105" s="114"/>
      <c r="X105" s="114"/>
      <c r="Y105" s="114"/>
      <c r="Z105" s="114"/>
    </row>
    <row r="106" spans="1:26" ht="15">
      <c r="A106" s="114"/>
      <c r="B106" s="118" t="s">
        <v>147</v>
      </c>
      <c r="C106" s="214" t="s">
        <v>148</v>
      </c>
      <c r="D106" s="118"/>
      <c r="E106" s="118"/>
      <c r="F106" s="118"/>
      <c r="G106" s="118"/>
      <c r="H106" s="118"/>
      <c r="I106" s="118"/>
      <c r="J106" s="114"/>
      <c r="K106" s="114"/>
      <c r="L106" s="114"/>
      <c r="M106" s="114"/>
      <c r="N106" s="114"/>
      <c r="O106" s="114"/>
      <c r="P106" s="114"/>
      <c r="Q106" s="114"/>
      <c r="R106" s="114"/>
      <c r="S106" s="114"/>
      <c r="T106" s="114"/>
      <c r="U106" s="114"/>
      <c r="V106" s="114"/>
      <c r="W106" s="114"/>
      <c r="X106" s="114"/>
      <c r="Y106" s="114"/>
      <c r="Z106" s="114"/>
    </row>
    <row r="107" spans="1:26" ht="15.75">
      <c r="A107" s="114"/>
      <c r="B107" s="117" t="s">
        <v>149</v>
      </c>
      <c r="C107" s="114"/>
      <c r="D107" s="118"/>
      <c r="E107" s="118"/>
      <c r="F107" s="118"/>
      <c r="G107" s="118"/>
      <c r="H107" s="118"/>
      <c r="I107" s="118"/>
      <c r="J107" s="114"/>
      <c r="K107" s="114"/>
      <c r="L107" s="114"/>
      <c r="M107" s="114"/>
      <c r="N107" s="114"/>
      <c r="O107" s="114"/>
      <c r="P107" s="114"/>
      <c r="Q107" s="114"/>
      <c r="R107" s="114"/>
      <c r="S107" s="114"/>
      <c r="T107" s="114"/>
      <c r="U107" s="114"/>
      <c r="V107" s="114"/>
      <c r="W107" s="114"/>
      <c r="X107" s="114"/>
      <c r="Y107" s="114"/>
      <c r="Z107" s="114"/>
    </row>
    <row r="108" spans="1:26" ht="15">
      <c r="A108" s="114"/>
      <c r="B108" s="118" t="s">
        <v>145</v>
      </c>
      <c r="C108" s="214" t="s">
        <v>150</v>
      </c>
      <c r="D108" s="118"/>
      <c r="E108" s="118"/>
      <c r="F108" s="118"/>
      <c r="G108" s="118"/>
      <c r="H108" s="118"/>
      <c r="I108" s="118"/>
      <c r="J108" s="114"/>
      <c r="K108" s="114"/>
      <c r="L108" s="114"/>
      <c r="M108" s="114"/>
      <c r="N108" s="114"/>
      <c r="O108" s="114"/>
      <c r="P108" s="114"/>
      <c r="Q108" s="114"/>
      <c r="R108" s="114"/>
      <c r="S108" s="114"/>
      <c r="T108" s="114"/>
      <c r="U108" s="114"/>
      <c r="V108" s="114"/>
      <c r="W108" s="114"/>
      <c r="X108" s="114"/>
      <c r="Y108" s="114"/>
      <c r="Z108" s="114"/>
    </row>
    <row r="109" spans="1:26" ht="15">
      <c r="A109" s="114"/>
      <c r="B109" s="118" t="s">
        <v>147</v>
      </c>
      <c r="C109" s="214" t="s">
        <v>151</v>
      </c>
      <c r="D109" s="118"/>
      <c r="E109" s="118"/>
      <c r="F109" s="118"/>
      <c r="G109" s="118"/>
      <c r="H109" s="118"/>
      <c r="I109" s="118"/>
      <c r="J109" s="114"/>
      <c r="K109" s="114"/>
      <c r="L109" s="114"/>
      <c r="M109" s="114"/>
      <c r="N109" s="114"/>
      <c r="O109" s="114"/>
      <c r="P109" s="114"/>
      <c r="Q109" s="114"/>
      <c r="R109" s="114"/>
      <c r="S109" s="114"/>
      <c r="T109" s="114"/>
      <c r="U109" s="114"/>
      <c r="V109" s="114"/>
      <c r="W109" s="114"/>
      <c r="X109" s="114"/>
      <c r="Y109" s="114"/>
      <c r="Z109" s="114"/>
    </row>
    <row r="110" spans="1:26" ht="15">
      <c r="A110" s="114"/>
      <c r="B110" s="118"/>
      <c r="C110" s="214"/>
      <c r="D110" s="118"/>
      <c r="E110" s="118"/>
      <c r="F110" s="118"/>
      <c r="G110" s="118"/>
      <c r="H110" s="118"/>
      <c r="I110" s="118"/>
      <c r="J110" s="114"/>
      <c r="K110" s="114"/>
      <c r="L110" s="114"/>
      <c r="M110" s="114"/>
      <c r="N110" s="114"/>
      <c r="O110" s="114"/>
      <c r="P110" s="114"/>
      <c r="Q110" s="114"/>
      <c r="R110" s="114"/>
      <c r="S110" s="114"/>
      <c r="T110" s="114"/>
      <c r="U110" s="114"/>
      <c r="V110" s="114"/>
      <c r="W110" s="114"/>
      <c r="X110" s="114"/>
      <c r="Y110" s="114"/>
      <c r="Z110" s="114"/>
    </row>
    <row r="111" spans="1:26" ht="15">
      <c r="A111" s="114"/>
      <c r="B111" s="118"/>
      <c r="C111" s="214"/>
      <c r="D111" s="118"/>
      <c r="E111" s="118"/>
      <c r="F111" s="118"/>
      <c r="G111" s="118"/>
      <c r="H111" s="118"/>
      <c r="I111" s="118"/>
      <c r="J111" s="114"/>
      <c r="K111" s="114"/>
      <c r="L111" s="114"/>
      <c r="M111" s="114"/>
      <c r="N111" s="114"/>
      <c r="O111" s="114"/>
      <c r="P111" s="114"/>
      <c r="Q111" s="114"/>
      <c r="R111" s="114"/>
      <c r="S111" s="114"/>
      <c r="T111" s="114"/>
      <c r="U111" s="114"/>
      <c r="V111" s="114"/>
      <c r="W111" s="114"/>
      <c r="X111" s="114"/>
      <c r="Y111" s="114"/>
      <c r="Z111" s="114"/>
    </row>
    <row r="112" spans="1:26" ht="15">
      <c r="A112" s="114"/>
      <c r="B112" s="118"/>
      <c r="C112" s="214"/>
      <c r="D112" s="118"/>
      <c r="E112" s="118"/>
      <c r="F112" s="118"/>
      <c r="G112" s="118"/>
      <c r="H112" s="118"/>
      <c r="I112" s="118"/>
      <c r="J112" s="114"/>
      <c r="K112" s="114"/>
      <c r="L112" s="114"/>
      <c r="M112" s="114"/>
      <c r="N112" s="114"/>
      <c r="O112" s="114"/>
      <c r="P112" s="114"/>
      <c r="Q112" s="114"/>
      <c r="R112" s="114"/>
      <c r="S112" s="114"/>
      <c r="T112" s="114"/>
      <c r="U112" s="114"/>
      <c r="V112" s="114"/>
      <c r="W112" s="114"/>
      <c r="X112" s="114"/>
      <c r="Y112" s="114"/>
      <c r="Z112" s="114"/>
    </row>
    <row r="113" spans="1:26" ht="15">
      <c r="A113" s="114"/>
      <c r="B113" s="118"/>
      <c r="C113" s="114"/>
      <c r="D113" s="118"/>
      <c r="E113" s="118"/>
      <c r="F113" s="118"/>
      <c r="G113" s="118"/>
      <c r="H113" s="118"/>
      <c r="I113" s="118"/>
      <c r="J113" s="114"/>
      <c r="K113" s="114"/>
      <c r="L113" s="114"/>
      <c r="M113" s="114"/>
      <c r="N113" s="114"/>
      <c r="O113" s="114"/>
      <c r="P113" s="114"/>
      <c r="Q113" s="114"/>
      <c r="R113" s="114"/>
      <c r="S113" s="114"/>
      <c r="T113" s="114"/>
      <c r="U113" s="114"/>
      <c r="V113" s="114"/>
      <c r="W113" s="114"/>
      <c r="X113" s="114"/>
      <c r="Y113" s="114"/>
      <c r="Z113" s="114"/>
    </row>
    <row r="114" spans="1:26" ht="15">
      <c r="A114" s="114"/>
      <c r="B114" s="118"/>
      <c r="C114" s="212"/>
      <c r="D114" s="118"/>
      <c r="E114" s="118"/>
      <c r="F114" s="118"/>
      <c r="G114" s="118"/>
      <c r="H114" s="118"/>
      <c r="I114" s="118"/>
      <c r="J114" s="114"/>
      <c r="K114" s="114"/>
      <c r="L114" s="114"/>
      <c r="M114" s="114"/>
      <c r="N114" s="114"/>
      <c r="O114" s="114"/>
      <c r="P114" s="114"/>
      <c r="Q114" s="114"/>
      <c r="R114" s="114"/>
      <c r="S114" s="114"/>
      <c r="T114" s="114"/>
      <c r="U114" s="114"/>
      <c r="V114" s="114"/>
      <c r="W114" s="114"/>
      <c r="X114" s="114"/>
      <c r="Y114" s="114"/>
      <c r="Z114" s="114"/>
    </row>
    <row r="115" spans="1:26" ht="15">
      <c r="A115" s="114"/>
      <c r="B115" s="118"/>
      <c r="C115" s="212"/>
      <c r="D115" s="118"/>
      <c r="E115" s="118"/>
      <c r="F115" s="118"/>
      <c r="G115" s="118"/>
      <c r="H115" s="118"/>
      <c r="I115" s="118"/>
      <c r="J115" s="114"/>
      <c r="K115" s="114"/>
      <c r="L115" s="114"/>
      <c r="M115" s="114"/>
      <c r="N115" s="114"/>
      <c r="O115" s="114"/>
      <c r="P115" s="114"/>
      <c r="Q115" s="114"/>
      <c r="R115" s="114"/>
      <c r="S115" s="114"/>
      <c r="T115" s="114"/>
      <c r="U115" s="114"/>
      <c r="V115" s="114"/>
      <c r="W115" s="114"/>
      <c r="X115" s="114"/>
      <c r="Y115" s="114"/>
      <c r="Z115" s="114"/>
    </row>
    <row r="116" spans="1:26" ht="15">
      <c r="A116" s="114"/>
      <c r="B116" s="118"/>
      <c r="C116" s="212"/>
      <c r="D116" s="118"/>
      <c r="E116" s="118"/>
      <c r="F116" s="118"/>
      <c r="G116" s="118"/>
      <c r="H116" s="118"/>
      <c r="I116" s="118"/>
      <c r="J116" s="114"/>
      <c r="K116" s="114"/>
      <c r="L116" s="114"/>
      <c r="M116" s="114"/>
      <c r="N116" s="114"/>
      <c r="O116" s="114"/>
      <c r="P116" s="114"/>
      <c r="Q116" s="114"/>
      <c r="R116" s="114"/>
      <c r="S116" s="114"/>
      <c r="T116" s="114"/>
      <c r="U116" s="114"/>
      <c r="V116" s="114"/>
      <c r="W116" s="114"/>
      <c r="X116" s="114"/>
      <c r="Y116" s="114"/>
      <c r="Z116" s="114"/>
    </row>
    <row r="117" spans="1:26" ht="15">
      <c r="A117" s="114" t="s">
        <v>152</v>
      </c>
      <c r="B117" s="118"/>
      <c r="C117" s="212"/>
      <c r="D117" s="118"/>
      <c r="E117" s="118"/>
      <c r="F117" s="118"/>
      <c r="G117" s="118"/>
      <c r="H117" s="118"/>
      <c r="I117" s="118"/>
      <c r="J117" s="114"/>
      <c r="K117" s="114"/>
      <c r="L117" s="114"/>
      <c r="M117" s="114"/>
      <c r="N117" s="114"/>
      <c r="O117" s="114"/>
      <c r="P117" s="114"/>
      <c r="Q117" s="114"/>
      <c r="R117" s="114"/>
      <c r="S117" s="114"/>
      <c r="T117" s="114"/>
      <c r="U117" s="114"/>
      <c r="V117" s="114"/>
      <c r="W117" s="114"/>
      <c r="X117" s="114"/>
      <c r="Y117" s="114"/>
      <c r="Z117" s="114"/>
    </row>
    <row r="118" spans="1:26" ht="15">
      <c r="A118" s="114" t="s">
        <v>153</v>
      </c>
      <c r="B118" s="114"/>
      <c r="C118" s="114"/>
      <c r="D118" s="118"/>
      <c r="E118" s="118"/>
      <c r="F118" s="118"/>
      <c r="G118" s="118"/>
      <c r="H118" s="118"/>
      <c r="I118" s="118"/>
      <c r="J118" s="114"/>
      <c r="K118" s="114"/>
      <c r="L118" s="114"/>
      <c r="M118" s="114"/>
      <c r="N118" s="114"/>
      <c r="O118" s="114"/>
      <c r="P118" s="114"/>
      <c r="Q118" s="114"/>
      <c r="R118" s="114"/>
      <c r="S118" s="114"/>
      <c r="T118" s="114"/>
      <c r="U118" s="114"/>
      <c r="V118" s="114"/>
      <c r="W118" s="114"/>
      <c r="X118" s="114"/>
      <c r="Y118" s="114"/>
      <c r="Z118" s="114"/>
    </row>
    <row r="119" spans="1:26" ht="15">
      <c r="A119" s="212" t="s">
        <v>24</v>
      </c>
      <c r="B119" s="114" t="s">
        <v>154</v>
      </c>
      <c r="C119" s="114" t="s">
        <v>155</v>
      </c>
      <c r="D119" s="118"/>
      <c r="E119" s="212"/>
      <c r="F119" s="118"/>
      <c r="G119" s="118"/>
      <c r="H119" s="118"/>
      <c r="I119" s="118"/>
      <c r="J119" s="114"/>
      <c r="K119" s="114"/>
      <c r="L119" s="114"/>
      <c r="M119" s="114"/>
      <c r="N119" s="114"/>
      <c r="O119" s="114"/>
      <c r="P119" s="114"/>
      <c r="Q119" s="114"/>
      <c r="R119" s="114"/>
      <c r="S119" s="114"/>
      <c r="T119" s="114"/>
      <c r="U119" s="114"/>
      <c r="V119" s="114"/>
      <c r="W119" s="114"/>
      <c r="X119" s="114"/>
      <c r="Y119" s="114"/>
      <c r="Z119" s="114"/>
    </row>
    <row r="120" spans="1:26" ht="15">
      <c r="A120" s="212" t="s">
        <v>30</v>
      </c>
      <c r="B120" s="114" t="s">
        <v>156</v>
      </c>
      <c r="C120" s="114"/>
      <c r="D120" s="118"/>
      <c r="E120" s="212"/>
      <c r="F120" s="118"/>
      <c r="G120" s="118"/>
      <c r="H120" s="118"/>
      <c r="I120" s="118"/>
      <c r="J120" s="114"/>
      <c r="K120" s="114"/>
      <c r="L120" s="114"/>
      <c r="M120" s="114"/>
      <c r="N120" s="114"/>
      <c r="O120" s="114"/>
      <c r="P120" s="114"/>
      <c r="Q120" s="114"/>
      <c r="R120" s="114"/>
      <c r="S120" s="114"/>
      <c r="T120" s="114"/>
      <c r="U120" s="114"/>
      <c r="V120" s="114"/>
      <c r="W120" s="114"/>
      <c r="X120" s="114"/>
      <c r="Y120" s="114"/>
      <c r="Z120" s="114"/>
    </row>
    <row r="121" spans="1:26" ht="75">
      <c r="A121" s="118" t="s">
        <v>32</v>
      </c>
      <c r="B121" s="114" t="s">
        <v>157</v>
      </c>
      <c r="C121" s="114" t="s">
        <v>155</v>
      </c>
      <c r="D121" s="118"/>
      <c r="E121" s="118"/>
      <c r="F121" s="118"/>
      <c r="G121" s="118"/>
      <c r="H121" s="118"/>
      <c r="I121" s="118"/>
      <c r="J121" s="114"/>
      <c r="K121" s="114"/>
      <c r="L121" s="114"/>
      <c r="M121" s="114"/>
      <c r="N121" s="114"/>
      <c r="O121" s="114"/>
      <c r="P121" s="114"/>
      <c r="Q121" s="114"/>
      <c r="R121" s="114"/>
      <c r="S121" s="114"/>
      <c r="T121" s="114"/>
      <c r="U121" s="114"/>
      <c r="V121" s="114"/>
      <c r="W121" s="114"/>
      <c r="X121" s="114"/>
      <c r="Y121" s="114"/>
      <c r="Z121" s="114"/>
    </row>
    <row r="122" spans="1:26" ht="75">
      <c r="A122" s="118" t="s">
        <v>35</v>
      </c>
      <c r="B122" s="114" t="s">
        <v>157</v>
      </c>
      <c r="C122" s="114" t="s">
        <v>155</v>
      </c>
      <c r="D122" s="118"/>
      <c r="E122" s="118"/>
      <c r="F122" s="118"/>
      <c r="G122" s="118"/>
      <c r="H122" s="118"/>
      <c r="I122" s="118"/>
      <c r="J122" s="114"/>
      <c r="K122" s="114"/>
      <c r="L122" s="114"/>
      <c r="M122" s="114"/>
      <c r="N122" s="114"/>
      <c r="O122" s="114"/>
      <c r="P122" s="114"/>
      <c r="Q122" s="114"/>
      <c r="R122" s="114"/>
      <c r="S122" s="114"/>
      <c r="T122" s="114"/>
      <c r="U122" s="114"/>
      <c r="V122" s="114"/>
      <c r="W122" s="114"/>
      <c r="X122" s="114"/>
      <c r="Y122" s="114"/>
      <c r="Z122" s="114"/>
    </row>
    <row r="123" spans="1:26" ht="75">
      <c r="A123" s="118" t="s">
        <v>40</v>
      </c>
      <c r="B123" s="114" t="s">
        <v>158</v>
      </c>
      <c r="C123" s="114" t="s">
        <v>155</v>
      </c>
      <c r="D123" s="118"/>
      <c r="E123" s="118"/>
      <c r="F123" s="118"/>
      <c r="G123" s="118"/>
      <c r="H123" s="118"/>
      <c r="I123" s="118"/>
      <c r="J123" s="114"/>
      <c r="K123" s="114"/>
      <c r="L123" s="114"/>
      <c r="M123" s="114"/>
      <c r="N123" s="114"/>
      <c r="O123" s="114"/>
      <c r="P123" s="114"/>
      <c r="Q123" s="114"/>
      <c r="R123" s="114"/>
      <c r="S123" s="114"/>
      <c r="T123" s="114"/>
      <c r="U123" s="114"/>
      <c r="V123" s="114"/>
      <c r="W123" s="114"/>
      <c r="X123" s="114"/>
      <c r="Y123" s="114"/>
      <c r="Z123" s="114"/>
    </row>
    <row r="124" spans="1:26" ht="75">
      <c r="A124" s="118" t="s">
        <v>97</v>
      </c>
      <c r="B124" s="114" t="s">
        <v>158</v>
      </c>
      <c r="C124" s="114" t="s">
        <v>155</v>
      </c>
      <c r="D124" s="118"/>
      <c r="E124" s="118"/>
      <c r="F124" s="118"/>
      <c r="G124" s="118"/>
      <c r="H124" s="118"/>
      <c r="I124" s="118"/>
      <c r="J124" s="114"/>
      <c r="K124" s="114"/>
      <c r="L124" s="114"/>
      <c r="M124" s="114"/>
      <c r="N124" s="114"/>
      <c r="O124" s="114"/>
      <c r="P124" s="114"/>
      <c r="Q124" s="114"/>
      <c r="R124" s="114"/>
      <c r="S124" s="114"/>
      <c r="T124" s="114"/>
      <c r="U124" s="114"/>
      <c r="V124" s="114"/>
      <c r="W124" s="114"/>
      <c r="X124" s="114"/>
      <c r="Y124" s="114"/>
      <c r="Z124" s="114"/>
    </row>
    <row r="125" spans="1:26" ht="75">
      <c r="A125" s="118" t="s">
        <v>44</v>
      </c>
      <c r="B125" s="114" t="s">
        <v>157</v>
      </c>
      <c r="C125" s="114" t="s">
        <v>155</v>
      </c>
      <c r="D125" s="118"/>
      <c r="E125" s="118"/>
      <c r="F125" s="118"/>
      <c r="G125" s="118"/>
      <c r="H125" s="118"/>
      <c r="I125" s="118"/>
      <c r="J125" s="114"/>
      <c r="K125" s="114"/>
      <c r="L125" s="114"/>
      <c r="M125" s="114"/>
      <c r="N125" s="114"/>
      <c r="O125" s="114"/>
      <c r="P125" s="114"/>
      <c r="Q125" s="114"/>
      <c r="R125" s="114"/>
      <c r="S125" s="114"/>
      <c r="T125" s="114"/>
      <c r="U125" s="114"/>
      <c r="V125" s="114"/>
      <c r="W125" s="114"/>
      <c r="X125" s="114"/>
      <c r="Y125" s="114"/>
      <c r="Z125" s="114"/>
    </row>
    <row r="126" spans="1:26" ht="75">
      <c r="A126" s="118" t="s">
        <v>80</v>
      </c>
      <c r="B126" s="114" t="s">
        <v>158</v>
      </c>
      <c r="C126" s="114" t="s">
        <v>159</v>
      </c>
      <c r="D126" s="118"/>
      <c r="E126" s="118"/>
      <c r="F126" s="118"/>
      <c r="G126" s="118"/>
      <c r="H126" s="118"/>
      <c r="I126" s="118"/>
      <c r="J126" s="114"/>
      <c r="K126" s="114"/>
      <c r="L126" s="114"/>
      <c r="M126" s="114"/>
      <c r="N126" s="114"/>
      <c r="O126" s="114"/>
      <c r="P126" s="114"/>
      <c r="Q126" s="114"/>
      <c r="R126" s="114"/>
      <c r="S126" s="114"/>
      <c r="T126" s="114"/>
      <c r="U126" s="114"/>
      <c r="V126" s="114"/>
      <c r="W126" s="114"/>
      <c r="X126" s="114"/>
      <c r="Y126" s="114"/>
      <c r="Z126" s="114"/>
    </row>
    <row r="127" spans="1:26" ht="75">
      <c r="A127" s="118" t="s">
        <v>84</v>
      </c>
      <c r="B127" s="114" t="s">
        <v>158</v>
      </c>
      <c r="C127" s="114" t="s">
        <v>159</v>
      </c>
      <c r="D127" s="118"/>
      <c r="E127" s="118"/>
      <c r="F127" s="118"/>
      <c r="G127" s="118"/>
      <c r="H127" s="118"/>
      <c r="I127" s="118"/>
      <c r="J127" s="114"/>
      <c r="K127" s="114"/>
      <c r="L127" s="114"/>
      <c r="M127" s="114"/>
      <c r="N127" s="114"/>
      <c r="O127" s="114"/>
      <c r="P127" s="114"/>
      <c r="Q127" s="114"/>
      <c r="R127" s="114"/>
      <c r="S127" s="114"/>
      <c r="T127" s="114"/>
      <c r="U127" s="114"/>
      <c r="V127" s="114"/>
      <c r="W127" s="114"/>
      <c r="X127" s="114"/>
      <c r="Y127" s="114"/>
      <c r="Z127" s="114"/>
    </row>
    <row r="128" spans="1:26" ht="60">
      <c r="A128" s="118" t="s">
        <v>160</v>
      </c>
      <c r="B128" s="114" t="s">
        <v>157</v>
      </c>
      <c r="C128" s="114" t="s">
        <v>159</v>
      </c>
      <c r="D128" s="118"/>
      <c r="E128" s="118"/>
      <c r="F128" s="118"/>
      <c r="G128" s="118"/>
      <c r="H128" s="118"/>
      <c r="I128" s="118"/>
      <c r="J128" s="114"/>
      <c r="K128" s="114"/>
      <c r="L128" s="114"/>
      <c r="M128" s="114"/>
      <c r="N128" s="114"/>
      <c r="O128" s="114"/>
      <c r="P128" s="114"/>
      <c r="Q128" s="114"/>
      <c r="R128" s="114"/>
      <c r="S128" s="114"/>
      <c r="T128" s="114"/>
      <c r="U128" s="114"/>
      <c r="V128" s="114"/>
      <c r="W128" s="114"/>
      <c r="X128" s="114"/>
      <c r="Y128" s="114"/>
      <c r="Z128" s="114"/>
    </row>
    <row r="129" spans="1:26" ht="75">
      <c r="A129" s="118" t="s">
        <v>63</v>
      </c>
      <c r="B129" s="114" t="s">
        <v>154</v>
      </c>
      <c r="C129" s="114" t="s">
        <v>159</v>
      </c>
      <c r="D129" s="118"/>
      <c r="E129" s="118"/>
      <c r="F129" s="118"/>
      <c r="G129" s="118"/>
      <c r="H129" s="118"/>
      <c r="I129" s="118"/>
      <c r="J129" s="114"/>
      <c r="K129" s="114"/>
      <c r="L129" s="114"/>
      <c r="M129" s="114"/>
      <c r="N129" s="114"/>
      <c r="O129" s="114"/>
      <c r="P129" s="114"/>
      <c r="Q129" s="114"/>
      <c r="R129" s="114"/>
      <c r="S129" s="114"/>
      <c r="T129" s="114"/>
      <c r="U129" s="114"/>
      <c r="V129" s="114"/>
      <c r="W129" s="114"/>
      <c r="X129" s="114"/>
      <c r="Y129" s="114"/>
      <c r="Z129" s="114"/>
    </row>
    <row r="130" spans="1:26" ht="75">
      <c r="A130" s="118" t="s">
        <v>68</v>
      </c>
      <c r="B130" s="114" t="s">
        <v>158</v>
      </c>
      <c r="C130" s="114" t="s">
        <v>159</v>
      </c>
      <c r="D130" s="118"/>
      <c r="E130" s="118"/>
      <c r="F130" s="118"/>
      <c r="G130" s="118"/>
      <c r="H130" s="118"/>
      <c r="I130" s="118"/>
      <c r="J130" s="114"/>
      <c r="K130" s="114"/>
      <c r="L130" s="114"/>
      <c r="M130" s="114"/>
      <c r="N130" s="114"/>
      <c r="O130" s="114"/>
      <c r="P130" s="114"/>
      <c r="Q130" s="114"/>
      <c r="R130" s="114"/>
      <c r="S130" s="114"/>
      <c r="T130" s="114"/>
      <c r="U130" s="114"/>
      <c r="V130" s="114"/>
      <c r="W130" s="114"/>
      <c r="X130" s="114"/>
      <c r="Y130" s="114"/>
      <c r="Z130" s="114"/>
    </row>
    <row r="131" spans="1:26" ht="75">
      <c r="A131" s="118" t="s">
        <v>73</v>
      </c>
      <c r="B131" s="114" t="s">
        <v>158</v>
      </c>
      <c r="C131" s="114" t="s">
        <v>159</v>
      </c>
      <c r="D131" s="118"/>
      <c r="E131" s="118"/>
      <c r="F131" s="118"/>
      <c r="G131" s="118"/>
      <c r="H131" s="118"/>
      <c r="I131" s="118"/>
      <c r="J131" s="114"/>
      <c r="K131" s="114"/>
      <c r="L131" s="114"/>
      <c r="M131" s="114"/>
      <c r="N131" s="114"/>
      <c r="O131" s="114"/>
      <c r="P131" s="114"/>
      <c r="Q131" s="114"/>
      <c r="R131" s="114"/>
      <c r="S131" s="114"/>
      <c r="T131" s="114"/>
      <c r="U131" s="114"/>
      <c r="V131" s="114"/>
      <c r="W131" s="114"/>
      <c r="X131" s="114"/>
      <c r="Y131" s="114"/>
      <c r="Z131" s="114"/>
    </row>
    <row r="132" spans="1:26" ht="75">
      <c r="A132" s="118" t="s">
        <v>77</v>
      </c>
      <c r="B132" s="114" t="s">
        <v>158</v>
      </c>
      <c r="C132" s="114" t="s">
        <v>159</v>
      </c>
      <c r="D132" s="118"/>
      <c r="E132" s="118"/>
      <c r="F132" s="118"/>
      <c r="G132" s="118"/>
      <c r="H132" s="118"/>
      <c r="I132" s="118"/>
      <c r="J132" s="114"/>
      <c r="K132" s="114"/>
      <c r="L132" s="114"/>
      <c r="M132" s="114"/>
      <c r="N132" s="114"/>
      <c r="O132" s="114"/>
      <c r="P132" s="114"/>
      <c r="Q132" s="114"/>
      <c r="R132" s="114"/>
      <c r="S132" s="114"/>
      <c r="T132" s="114"/>
      <c r="U132" s="114"/>
      <c r="V132" s="114"/>
      <c r="W132" s="114"/>
      <c r="X132" s="114"/>
      <c r="Y132" s="114"/>
      <c r="Z132" s="114"/>
    </row>
    <row r="133" spans="1:26" ht="75">
      <c r="A133" s="118" t="s">
        <v>91</v>
      </c>
      <c r="B133" s="114" t="s">
        <v>158</v>
      </c>
      <c r="C133" s="114" t="s">
        <v>159</v>
      </c>
      <c r="D133" s="118"/>
      <c r="E133" s="118"/>
      <c r="F133" s="118"/>
      <c r="G133" s="118"/>
      <c r="H133" s="118"/>
      <c r="I133" s="118"/>
      <c r="J133" s="114"/>
      <c r="K133" s="114"/>
      <c r="L133" s="114"/>
      <c r="M133" s="114"/>
      <c r="N133" s="114"/>
      <c r="O133" s="114"/>
      <c r="P133" s="114"/>
      <c r="Q133" s="114"/>
      <c r="R133" s="114"/>
      <c r="S133" s="114"/>
      <c r="T133" s="114"/>
      <c r="U133" s="114"/>
      <c r="V133" s="114"/>
      <c r="W133" s="114"/>
      <c r="X133" s="114"/>
      <c r="Y133" s="114"/>
      <c r="Z133" s="114"/>
    </row>
    <row r="134" spans="1:26" ht="75">
      <c r="A134" s="118" t="s">
        <v>93</v>
      </c>
      <c r="B134" s="114" t="s">
        <v>157</v>
      </c>
      <c r="C134" s="114" t="s">
        <v>159</v>
      </c>
      <c r="D134" s="118"/>
      <c r="E134" s="118"/>
      <c r="F134" s="118"/>
      <c r="G134" s="118"/>
      <c r="H134" s="118"/>
      <c r="I134" s="118"/>
      <c r="J134" s="114"/>
      <c r="K134" s="114"/>
      <c r="L134" s="114"/>
      <c r="M134" s="114"/>
      <c r="N134" s="114"/>
      <c r="O134" s="114"/>
      <c r="P134" s="114"/>
      <c r="Q134" s="114"/>
      <c r="R134" s="114"/>
      <c r="S134" s="114"/>
      <c r="T134" s="114"/>
      <c r="U134" s="114"/>
      <c r="V134" s="114"/>
      <c r="W134" s="114"/>
      <c r="X134" s="114"/>
      <c r="Y134" s="114"/>
      <c r="Z134" s="114"/>
    </row>
    <row r="135" spans="1:26" ht="75">
      <c r="A135" s="118" t="s">
        <v>95</v>
      </c>
      <c r="B135" s="114" t="s">
        <v>157</v>
      </c>
      <c r="C135" s="114" t="s">
        <v>159</v>
      </c>
      <c r="D135" s="118"/>
      <c r="E135" s="118"/>
      <c r="F135" s="118"/>
      <c r="G135" s="118"/>
      <c r="H135" s="118"/>
      <c r="I135" s="118"/>
      <c r="J135" s="114"/>
      <c r="K135" s="114"/>
      <c r="L135" s="114"/>
      <c r="M135" s="114"/>
      <c r="N135" s="114"/>
      <c r="O135" s="114"/>
      <c r="P135" s="114"/>
      <c r="Q135" s="114"/>
      <c r="R135" s="114"/>
      <c r="S135" s="114"/>
      <c r="T135" s="114"/>
      <c r="U135" s="114"/>
      <c r="V135" s="114"/>
      <c r="W135" s="114"/>
      <c r="X135" s="114"/>
      <c r="Y135" s="114"/>
      <c r="Z135" s="114"/>
    </row>
    <row r="136" spans="1:26" ht="75">
      <c r="A136" s="118" t="s">
        <v>161</v>
      </c>
      <c r="B136" s="114" t="s">
        <v>157</v>
      </c>
      <c r="C136" s="114" t="s">
        <v>159</v>
      </c>
      <c r="D136" s="118"/>
      <c r="E136" s="118"/>
      <c r="F136" s="118"/>
      <c r="G136" s="118"/>
      <c r="H136" s="118"/>
      <c r="I136" s="118"/>
      <c r="J136" s="114"/>
      <c r="K136" s="114"/>
      <c r="L136" s="114"/>
      <c r="M136" s="114"/>
      <c r="N136" s="114"/>
      <c r="O136" s="114"/>
      <c r="P136" s="114"/>
      <c r="Q136" s="114"/>
      <c r="R136" s="114"/>
      <c r="S136" s="114"/>
      <c r="T136" s="114"/>
      <c r="U136" s="114"/>
      <c r="V136" s="114"/>
      <c r="W136" s="114"/>
      <c r="X136" s="114"/>
      <c r="Y136" s="114"/>
      <c r="Z136" s="114"/>
    </row>
    <row r="137" spans="1:26" ht="75">
      <c r="A137" s="118" t="s">
        <v>162</v>
      </c>
      <c r="B137" s="118" t="s">
        <v>157</v>
      </c>
      <c r="C137" s="118" t="s">
        <v>159</v>
      </c>
      <c r="D137" s="118"/>
      <c r="E137" s="118"/>
      <c r="F137" s="118"/>
      <c r="G137" s="118"/>
      <c r="H137" s="118"/>
      <c r="I137" s="118"/>
      <c r="J137" s="114"/>
      <c r="K137" s="114"/>
      <c r="L137" s="114"/>
      <c r="M137" s="114"/>
      <c r="N137" s="114"/>
      <c r="O137" s="114"/>
      <c r="P137" s="114"/>
      <c r="Q137" s="114"/>
      <c r="R137" s="114"/>
      <c r="S137" s="114"/>
      <c r="T137" s="114"/>
      <c r="U137" s="114"/>
      <c r="V137" s="114"/>
      <c r="W137" s="114"/>
      <c r="X137" s="114"/>
      <c r="Y137" s="114"/>
      <c r="Z137" s="114"/>
    </row>
    <row r="138" spans="1:26" ht="75">
      <c r="A138" s="118" t="s">
        <v>163</v>
      </c>
      <c r="B138" s="118" t="s">
        <v>157</v>
      </c>
      <c r="C138" s="118" t="s">
        <v>159</v>
      </c>
      <c r="D138" s="118"/>
      <c r="E138" s="118"/>
      <c r="F138" s="118"/>
      <c r="G138" s="118"/>
      <c r="H138" s="118"/>
      <c r="I138" s="118"/>
      <c r="J138" s="114"/>
      <c r="K138" s="114"/>
      <c r="L138" s="114"/>
      <c r="M138" s="114"/>
      <c r="N138" s="114"/>
      <c r="O138" s="114"/>
      <c r="P138" s="114"/>
      <c r="Q138" s="114"/>
      <c r="R138" s="114"/>
      <c r="S138" s="114"/>
      <c r="T138" s="114"/>
      <c r="U138" s="114"/>
      <c r="V138" s="114"/>
      <c r="W138" s="114"/>
      <c r="X138" s="114"/>
      <c r="Y138" s="114"/>
      <c r="Z138" s="114"/>
    </row>
    <row r="139" spans="1:26" ht="105">
      <c r="A139" s="118" t="s">
        <v>51</v>
      </c>
      <c r="B139" s="118" t="s">
        <v>164</v>
      </c>
      <c r="C139" s="118"/>
      <c r="D139" s="118"/>
      <c r="E139" s="118"/>
      <c r="F139" s="118"/>
      <c r="G139" s="118"/>
      <c r="H139" s="118"/>
      <c r="I139" s="118"/>
      <c r="J139" s="114"/>
      <c r="K139" s="114"/>
      <c r="L139" s="114"/>
      <c r="M139" s="114"/>
      <c r="N139" s="114"/>
      <c r="O139" s="114"/>
      <c r="P139" s="114"/>
      <c r="Q139" s="114"/>
      <c r="R139" s="114"/>
      <c r="S139" s="114"/>
      <c r="T139" s="114"/>
      <c r="U139" s="114"/>
      <c r="V139" s="114"/>
      <c r="W139" s="114"/>
      <c r="X139" s="114"/>
      <c r="Y139" s="114"/>
      <c r="Z139" s="114"/>
    </row>
    <row r="140" spans="1:26" ht="60">
      <c r="A140" s="118" t="s">
        <v>59</v>
      </c>
      <c r="B140" s="118" t="s">
        <v>156</v>
      </c>
      <c r="C140" s="118"/>
      <c r="D140" s="118"/>
      <c r="E140" s="118"/>
      <c r="F140" s="118"/>
      <c r="G140" s="118"/>
      <c r="H140" s="118"/>
      <c r="I140" s="118"/>
      <c r="J140" s="114"/>
      <c r="K140" s="114"/>
      <c r="L140" s="114"/>
      <c r="M140" s="114"/>
      <c r="N140" s="114"/>
      <c r="O140" s="114"/>
      <c r="P140" s="114"/>
      <c r="Q140" s="114"/>
      <c r="R140" s="114"/>
      <c r="S140" s="114"/>
      <c r="T140" s="114"/>
      <c r="U140" s="114"/>
      <c r="V140" s="114"/>
      <c r="W140" s="114"/>
      <c r="X140" s="114"/>
      <c r="Y140" s="114"/>
      <c r="Z140" s="114"/>
    </row>
    <row r="141" spans="1:26" ht="75">
      <c r="A141" s="118" t="s">
        <v>87</v>
      </c>
      <c r="B141" s="118" t="s">
        <v>165</v>
      </c>
      <c r="C141" s="118"/>
      <c r="D141" s="118"/>
      <c r="E141" s="118"/>
      <c r="F141" s="118"/>
      <c r="G141" s="118"/>
      <c r="H141" s="118"/>
      <c r="I141" s="118"/>
      <c r="J141" s="114"/>
      <c r="K141" s="114"/>
      <c r="L141" s="114"/>
      <c r="M141" s="114"/>
      <c r="N141" s="114"/>
      <c r="O141" s="114"/>
      <c r="P141" s="114"/>
      <c r="Q141" s="114"/>
      <c r="R141" s="114"/>
      <c r="S141" s="114"/>
      <c r="T141" s="114"/>
      <c r="U141" s="114"/>
      <c r="V141" s="114"/>
      <c r="W141" s="114"/>
      <c r="X141" s="114"/>
      <c r="Y141" s="114"/>
      <c r="Z141" s="114"/>
    </row>
    <row r="142" spans="1:26" ht="75">
      <c r="A142" s="118" t="s">
        <v>89</v>
      </c>
      <c r="B142" s="118" t="s">
        <v>165</v>
      </c>
      <c r="C142" s="118"/>
      <c r="D142" s="118"/>
      <c r="E142" s="118"/>
      <c r="F142" s="118"/>
      <c r="G142" s="118"/>
      <c r="H142" s="118"/>
      <c r="I142" s="118"/>
      <c r="J142" s="114"/>
      <c r="K142" s="114"/>
      <c r="L142" s="114"/>
      <c r="M142" s="114"/>
      <c r="N142" s="114"/>
      <c r="O142" s="114"/>
      <c r="P142" s="114"/>
      <c r="Q142" s="114"/>
      <c r="R142" s="114"/>
      <c r="S142" s="114"/>
      <c r="T142" s="114"/>
      <c r="U142" s="114"/>
      <c r="V142" s="114"/>
      <c r="W142" s="114"/>
      <c r="X142" s="114"/>
      <c r="Y142" s="114"/>
      <c r="Z142" s="114"/>
    </row>
    <row r="143" spans="1:26" ht="75">
      <c r="A143" s="118" t="s">
        <v>101</v>
      </c>
      <c r="B143" s="118" t="s">
        <v>165</v>
      </c>
      <c r="C143" s="118"/>
      <c r="D143" s="118"/>
      <c r="E143" s="118"/>
      <c r="F143" s="118"/>
      <c r="G143" s="118"/>
      <c r="H143" s="118"/>
      <c r="I143" s="118"/>
      <c r="J143" s="114"/>
      <c r="K143" s="114"/>
      <c r="L143" s="114"/>
      <c r="M143" s="114"/>
      <c r="N143" s="114"/>
      <c r="O143" s="114"/>
      <c r="P143" s="114"/>
      <c r="Q143" s="114"/>
      <c r="R143" s="114"/>
      <c r="S143" s="114"/>
      <c r="T143" s="114"/>
      <c r="U143" s="114"/>
      <c r="V143" s="114"/>
      <c r="W143" s="114"/>
      <c r="X143" s="114"/>
      <c r="Y143" s="114"/>
      <c r="Z143" s="114"/>
    </row>
    <row r="144" spans="1:26" ht="75">
      <c r="A144" s="118" t="s">
        <v>104</v>
      </c>
      <c r="B144" s="118" t="s">
        <v>165</v>
      </c>
      <c r="C144" s="118"/>
      <c r="D144" s="118"/>
      <c r="E144" s="114"/>
      <c r="F144" s="118"/>
      <c r="G144" s="118"/>
      <c r="H144" s="118"/>
      <c r="I144" s="118"/>
      <c r="J144" s="114"/>
      <c r="K144" s="114"/>
      <c r="L144" s="114"/>
      <c r="M144" s="114"/>
      <c r="N144" s="114"/>
      <c r="O144" s="114"/>
      <c r="P144" s="114"/>
      <c r="Q144" s="114"/>
      <c r="R144" s="114"/>
      <c r="S144" s="114"/>
      <c r="T144" s="114"/>
      <c r="U144" s="114"/>
      <c r="V144" s="114"/>
      <c r="W144" s="114"/>
      <c r="X144" s="114"/>
      <c r="Y144" s="114"/>
      <c r="Z144" s="114"/>
    </row>
    <row r="145" spans="1:26" ht="75">
      <c r="A145" s="118" t="s">
        <v>166</v>
      </c>
      <c r="B145" s="118"/>
      <c r="C145" s="118"/>
      <c r="D145" s="118"/>
      <c r="E145" s="118"/>
      <c r="F145" s="118"/>
      <c r="G145" s="118"/>
      <c r="H145" s="118"/>
      <c r="I145" s="118"/>
      <c r="J145" s="114"/>
      <c r="K145" s="114"/>
      <c r="L145" s="114"/>
      <c r="M145" s="114"/>
      <c r="N145" s="114"/>
      <c r="O145" s="114"/>
      <c r="P145" s="114"/>
      <c r="Q145" s="114"/>
      <c r="R145" s="114"/>
      <c r="S145" s="114"/>
      <c r="T145" s="114"/>
      <c r="U145" s="114"/>
      <c r="V145" s="114"/>
      <c r="W145" s="114"/>
      <c r="X145" s="114"/>
      <c r="Y145" s="114"/>
      <c r="Z145" s="114"/>
    </row>
    <row r="146" spans="1:26" ht="75">
      <c r="A146" s="118" t="s">
        <v>105</v>
      </c>
      <c r="B146" s="114" t="s">
        <v>167</v>
      </c>
      <c r="C146" s="118"/>
      <c r="D146" s="118"/>
      <c r="E146" s="118"/>
      <c r="F146" s="118"/>
      <c r="G146" s="118"/>
      <c r="H146" s="118"/>
      <c r="I146" s="118"/>
      <c r="J146" s="114"/>
      <c r="K146" s="114"/>
      <c r="L146" s="114"/>
      <c r="M146" s="114"/>
      <c r="N146" s="114"/>
      <c r="O146" s="114"/>
      <c r="P146" s="114"/>
      <c r="Q146" s="114"/>
      <c r="R146" s="114"/>
      <c r="S146" s="114"/>
      <c r="T146" s="114"/>
      <c r="U146" s="114"/>
      <c r="V146" s="114"/>
      <c r="W146" s="114"/>
      <c r="X146" s="114"/>
      <c r="Y146" s="114"/>
      <c r="Z146" s="114"/>
    </row>
    <row r="147" spans="1:26" ht="75">
      <c r="A147" s="118" t="s">
        <v>107</v>
      </c>
      <c r="B147" s="114" t="s">
        <v>167</v>
      </c>
      <c r="C147" s="118"/>
      <c r="D147" s="118"/>
      <c r="E147" s="114"/>
      <c r="F147" s="118"/>
      <c r="G147" s="118"/>
      <c r="H147" s="118"/>
      <c r="I147" s="118"/>
      <c r="J147" s="114"/>
      <c r="K147" s="114"/>
      <c r="L147" s="114"/>
      <c r="M147" s="114"/>
      <c r="N147" s="114"/>
      <c r="O147" s="114"/>
      <c r="P147" s="114"/>
      <c r="Q147" s="114"/>
      <c r="R147" s="114"/>
      <c r="S147" s="114"/>
      <c r="T147" s="114"/>
      <c r="U147" s="114"/>
      <c r="V147" s="114"/>
      <c r="W147" s="114"/>
      <c r="X147" s="114"/>
      <c r="Y147" s="114"/>
      <c r="Z147" s="114"/>
    </row>
    <row r="148" spans="1:26" ht="75">
      <c r="A148" s="118" t="s">
        <v>102</v>
      </c>
      <c r="B148" s="118" t="s">
        <v>154</v>
      </c>
      <c r="C148" s="118"/>
      <c r="D148" s="118"/>
      <c r="E148" s="118"/>
      <c r="F148" s="118"/>
      <c r="G148" s="118"/>
      <c r="H148" s="118"/>
      <c r="I148" s="118"/>
      <c r="J148" s="114"/>
      <c r="K148" s="114"/>
      <c r="L148" s="114"/>
      <c r="M148" s="114"/>
      <c r="N148" s="114"/>
      <c r="O148" s="114"/>
      <c r="P148" s="114"/>
      <c r="Q148" s="114"/>
      <c r="R148" s="114"/>
      <c r="S148" s="114"/>
      <c r="T148" s="114"/>
      <c r="U148" s="114"/>
      <c r="V148" s="114"/>
      <c r="W148" s="114"/>
      <c r="X148" s="114"/>
      <c r="Y148" s="114"/>
      <c r="Z148" s="114"/>
    </row>
    <row r="149" spans="1:26" ht="45">
      <c r="A149" s="118" t="s">
        <v>168</v>
      </c>
      <c r="B149" s="114" t="s">
        <v>154</v>
      </c>
      <c r="C149" s="114" t="s">
        <v>169</v>
      </c>
      <c r="D149" s="118"/>
      <c r="E149" s="118"/>
      <c r="F149" s="118"/>
      <c r="G149" s="118"/>
      <c r="H149" s="118"/>
      <c r="I149" s="118"/>
      <c r="J149" s="114"/>
      <c r="K149" s="114"/>
      <c r="L149" s="114"/>
      <c r="M149" s="114"/>
      <c r="N149" s="114"/>
      <c r="O149" s="114"/>
      <c r="P149" s="114"/>
      <c r="Q149" s="114"/>
      <c r="R149" s="114"/>
      <c r="S149" s="114"/>
      <c r="T149" s="114"/>
      <c r="U149" s="114"/>
      <c r="V149" s="114"/>
      <c r="W149" s="114"/>
      <c r="X149" s="114"/>
      <c r="Y149" s="114"/>
      <c r="Z149" s="114"/>
    </row>
    <row r="150" spans="1:26" ht="15">
      <c r="A150" s="114"/>
      <c r="B150" s="114"/>
      <c r="C150" s="114"/>
      <c r="D150" s="118"/>
      <c r="E150" s="118"/>
      <c r="F150" s="118"/>
      <c r="G150" s="118"/>
      <c r="H150" s="118"/>
      <c r="I150" s="118"/>
      <c r="J150" s="114"/>
      <c r="K150" s="114"/>
      <c r="L150" s="114"/>
      <c r="M150" s="114"/>
      <c r="N150" s="114"/>
      <c r="O150" s="114"/>
      <c r="P150" s="114"/>
      <c r="Q150" s="114"/>
      <c r="R150" s="114"/>
      <c r="S150" s="114"/>
      <c r="T150" s="114"/>
      <c r="U150" s="114"/>
      <c r="V150" s="114"/>
      <c r="W150" s="114"/>
      <c r="X150" s="114"/>
      <c r="Y150" s="114"/>
      <c r="Z150" s="114"/>
    </row>
    <row r="151" spans="1:26" ht="15">
      <c r="A151" s="114"/>
      <c r="B151" s="114"/>
      <c r="C151" s="114"/>
      <c r="D151" s="118"/>
      <c r="E151" s="118"/>
      <c r="F151" s="118"/>
      <c r="G151" s="118"/>
      <c r="H151" s="118"/>
      <c r="I151" s="118"/>
      <c r="J151" s="114"/>
      <c r="K151" s="114"/>
      <c r="L151" s="114"/>
      <c r="M151" s="114"/>
      <c r="N151" s="114"/>
      <c r="O151" s="114"/>
      <c r="P151" s="114"/>
      <c r="Q151" s="114"/>
      <c r="R151" s="114"/>
      <c r="S151" s="114"/>
      <c r="T151" s="114"/>
      <c r="U151" s="114"/>
      <c r="V151" s="114"/>
      <c r="W151" s="114"/>
      <c r="X151" s="114"/>
      <c r="Y151" s="114"/>
      <c r="Z151" s="114"/>
    </row>
    <row r="152" spans="1:26" ht="15">
      <c r="A152" s="114"/>
      <c r="B152" s="114"/>
      <c r="C152" s="114"/>
      <c r="D152" s="118"/>
      <c r="E152" s="118"/>
      <c r="F152" s="118"/>
      <c r="G152" s="118"/>
      <c r="H152" s="118"/>
      <c r="I152" s="118"/>
      <c r="J152" s="114"/>
      <c r="K152" s="114"/>
      <c r="L152" s="114"/>
      <c r="M152" s="114"/>
      <c r="N152" s="114"/>
      <c r="O152" s="114"/>
      <c r="P152" s="114"/>
      <c r="Q152" s="114"/>
      <c r="R152" s="114"/>
      <c r="S152" s="114"/>
      <c r="T152" s="114"/>
      <c r="U152" s="114"/>
      <c r="V152" s="114"/>
      <c r="W152" s="114"/>
      <c r="X152" s="114"/>
      <c r="Y152" s="114"/>
      <c r="Z152" s="114"/>
    </row>
    <row r="153" spans="1:26" ht="15">
      <c r="A153" s="114"/>
      <c r="B153" s="114"/>
      <c r="C153" s="114"/>
      <c r="D153" s="118"/>
      <c r="E153" s="118"/>
      <c r="F153" s="118"/>
      <c r="G153" s="118"/>
      <c r="H153" s="118"/>
      <c r="I153" s="118"/>
      <c r="J153" s="114"/>
      <c r="K153" s="114"/>
      <c r="L153" s="114"/>
      <c r="M153" s="114"/>
      <c r="N153" s="114"/>
      <c r="O153" s="114"/>
      <c r="P153" s="114"/>
      <c r="Q153" s="114"/>
      <c r="R153" s="114"/>
      <c r="S153" s="114"/>
      <c r="T153" s="114"/>
      <c r="U153" s="114"/>
      <c r="V153" s="114"/>
      <c r="W153" s="114"/>
      <c r="X153" s="114"/>
      <c r="Y153" s="114"/>
      <c r="Z153" s="114"/>
    </row>
    <row r="154" spans="1:26" ht="15">
      <c r="A154" s="114"/>
      <c r="B154" s="114"/>
      <c r="C154" s="114"/>
      <c r="D154" s="118"/>
      <c r="E154" s="118"/>
      <c r="F154" s="118"/>
      <c r="G154" s="118"/>
      <c r="H154" s="118"/>
      <c r="I154" s="118"/>
      <c r="J154" s="114"/>
      <c r="K154" s="114"/>
      <c r="L154" s="114"/>
      <c r="M154" s="114"/>
      <c r="N154" s="114"/>
      <c r="O154" s="114"/>
      <c r="P154" s="114"/>
      <c r="Q154" s="114"/>
      <c r="R154" s="114"/>
      <c r="S154" s="114"/>
      <c r="T154" s="114"/>
      <c r="U154" s="114"/>
      <c r="V154" s="114"/>
      <c r="W154" s="114"/>
      <c r="X154" s="114"/>
      <c r="Y154" s="114"/>
      <c r="Z154" s="114"/>
    </row>
    <row r="155" spans="1:26" ht="15">
      <c r="A155" s="114"/>
      <c r="B155" s="114"/>
      <c r="C155" s="114"/>
      <c r="D155" s="118"/>
      <c r="E155" s="118"/>
      <c r="F155" s="118"/>
      <c r="G155" s="118"/>
      <c r="H155" s="118"/>
      <c r="I155" s="118"/>
      <c r="J155" s="114"/>
      <c r="K155" s="114"/>
      <c r="L155" s="114"/>
      <c r="M155" s="114"/>
      <c r="N155" s="114"/>
      <c r="O155" s="114"/>
      <c r="P155" s="114"/>
      <c r="Q155" s="114"/>
      <c r="R155" s="114"/>
      <c r="S155" s="114"/>
      <c r="T155" s="114"/>
      <c r="U155" s="114"/>
      <c r="V155" s="114"/>
      <c r="W155" s="114"/>
      <c r="X155" s="114"/>
      <c r="Y155" s="114"/>
      <c r="Z155" s="114"/>
    </row>
    <row r="156" spans="1:26" ht="15">
      <c r="A156" s="114"/>
      <c r="B156" s="114"/>
      <c r="C156" s="114"/>
      <c r="D156" s="118"/>
      <c r="E156" s="118"/>
      <c r="F156" s="118"/>
      <c r="G156" s="118"/>
      <c r="H156" s="118"/>
      <c r="I156" s="118"/>
      <c r="J156" s="114"/>
      <c r="K156" s="114"/>
      <c r="L156" s="114"/>
      <c r="M156" s="114"/>
      <c r="N156" s="114"/>
      <c r="O156" s="114"/>
      <c r="P156" s="114"/>
      <c r="Q156" s="114"/>
      <c r="R156" s="114"/>
      <c r="S156" s="114"/>
      <c r="T156" s="114"/>
      <c r="U156" s="114"/>
      <c r="V156" s="114"/>
      <c r="W156" s="114"/>
      <c r="X156" s="114"/>
      <c r="Y156" s="114"/>
      <c r="Z156" s="114"/>
    </row>
    <row r="157" spans="1:26" ht="15">
      <c r="A157" s="114"/>
      <c r="B157" s="114"/>
      <c r="C157" s="114"/>
      <c r="D157" s="118"/>
      <c r="E157" s="118"/>
      <c r="F157" s="118"/>
      <c r="G157" s="118"/>
      <c r="H157" s="118"/>
      <c r="I157" s="118"/>
      <c r="J157" s="114"/>
      <c r="K157" s="114"/>
      <c r="L157" s="114"/>
      <c r="M157" s="114"/>
      <c r="N157" s="114"/>
      <c r="O157" s="114"/>
      <c r="P157" s="114"/>
      <c r="Q157" s="114"/>
      <c r="R157" s="114"/>
      <c r="S157" s="114"/>
      <c r="T157" s="114"/>
      <c r="U157" s="114"/>
      <c r="V157" s="114"/>
      <c r="W157" s="114"/>
      <c r="X157" s="114"/>
      <c r="Y157" s="114"/>
      <c r="Z157" s="114"/>
    </row>
    <row r="158" spans="1:26" ht="15">
      <c r="A158" s="114"/>
      <c r="B158" s="114"/>
      <c r="C158" s="114"/>
      <c r="D158" s="118"/>
      <c r="E158" s="118"/>
      <c r="F158" s="118"/>
      <c r="G158" s="118"/>
      <c r="H158" s="118"/>
      <c r="I158" s="118"/>
      <c r="J158" s="114"/>
      <c r="K158" s="114"/>
      <c r="L158" s="114"/>
      <c r="M158" s="114"/>
      <c r="N158" s="114"/>
      <c r="O158" s="114"/>
      <c r="P158" s="114"/>
      <c r="Q158" s="114"/>
      <c r="R158" s="114"/>
      <c r="S158" s="114"/>
      <c r="T158" s="114"/>
      <c r="U158" s="114"/>
      <c r="V158" s="114"/>
      <c r="W158" s="114"/>
      <c r="X158" s="114"/>
      <c r="Y158" s="114"/>
      <c r="Z158" s="114"/>
    </row>
    <row r="159" spans="1:26" ht="15">
      <c r="A159" s="114"/>
      <c r="B159" s="114"/>
      <c r="C159" s="114"/>
      <c r="D159" s="118"/>
      <c r="E159" s="118"/>
      <c r="F159" s="118"/>
      <c r="G159" s="118"/>
      <c r="H159" s="118"/>
      <c r="I159" s="118"/>
      <c r="J159" s="114"/>
      <c r="K159" s="114"/>
      <c r="L159" s="114"/>
      <c r="M159" s="114"/>
      <c r="N159" s="114"/>
      <c r="O159" s="114"/>
      <c r="P159" s="114"/>
      <c r="Q159" s="114"/>
      <c r="R159" s="114"/>
      <c r="S159" s="114"/>
      <c r="T159" s="114"/>
      <c r="U159" s="114"/>
      <c r="V159" s="114"/>
      <c r="W159" s="114"/>
      <c r="X159" s="114"/>
      <c r="Y159" s="114"/>
      <c r="Z159" s="114"/>
    </row>
  </sheetData>
  <sheetProtection/>
  <mergeCells count="19">
    <mergeCell ref="F23:L23"/>
    <mergeCell ref="F24:L24"/>
    <mergeCell ref="F25:L25"/>
    <mergeCell ref="D4:H4"/>
    <mergeCell ref="J4:L4"/>
    <mergeCell ref="F19:J19"/>
    <mergeCell ref="F20:L20"/>
    <mergeCell ref="F21:L21"/>
    <mergeCell ref="F22:L22"/>
    <mergeCell ref="F26:L26"/>
    <mergeCell ref="F27:L27"/>
    <mergeCell ref="F35:L35"/>
    <mergeCell ref="F29:L29"/>
    <mergeCell ref="F30:L30"/>
    <mergeCell ref="F31:L31"/>
    <mergeCell ref="F32:L32"/>
    <mergeCell ref="F33:L33"/>
    <mergeCell ref="F34:L34"/>
    <mergeCell ref="F28:L28"/>
  </mergeCells>
  <conditionalFormatting sqref="A8:A9 A12:A13 M8:Z9 M12:Z13">
    <cfRule type="expression" priority="1" dxfId="0" stopIfTrue="1">
      <formula>IF($S$4&lt;2,0,1)</formula>
    </cfRule>
  </conditionalFormatting>
  <conditionalFormatting sqref="B14:L14 B36:O37">
    <cfRule type="expression" priority="2" dxfId="0" stopIfTrue="1">
      <formula>IF($S$4&gt;7,0,1)</formula>
    </cfRule>
  </conditionalFormatting>
  <conditionalFormatting sqref="B15:L15 B38:O39 F41:O41">
    <cfRule type="expression" priority="3" dxfId="0" stopIfTrue="1">
      <formula>IF($S$4&gt;8,0,1)</formula>
    </cfRule>
  </conditionalFormatting>
  <conditionalFormatting sqref="B16:L16 B40:E42 F40:O40 F42:O42">
    <cfRule type="expression" priority="4" dxfId="0" stopIfTrue="1">
      <formula>IF($S$4&gt;9,0,1)</formula>
    </cfRule>
  </conditionalFormatting>
  <conditionalFormatting sqref="B20:O23 M28:O31">
    <cfRule type="expression" priority="5" dxfId="0" stopIfTrue="1">
      <formula>IF($S$4&gt;0,0,1)</formula>
    </cfRule>
  </conditionalFormatting>
  <conditionalFormatting sqref="B8:L9 B24:O27 M32:O35">
    <cfRule type="expression" priority="6" dxfId="0" stopIfTrue="1">
      <formula>IF($S$4&gt;1,0,1)</formula>
    </cfRule>
  </conditionalFormatting>
  <conditionalFormatting sqref="B6:L7">
    <cfRule type="expression" priority="7" dxfId="0" stopIfTrue="1">
      <formula>IF($S$4&gt;0,0,1)</formula>
    </cfRule>
  </conditionalFormatting>
  <conditionalFormatting sqref="B10:L11 B28:L31">
    <cfRule type="expression" priority="8" dxfId="0" stopIfTrue="1">
      <formula>IF($S$4&gt;2,0,1)</formula>
    </cfRule>
  </conditionalFormatting>
  <conditionalFormatting sqref="B12:L13 B32:L35">
    <cfRule type="expression" priority="9" dxfId="0" stopIfTrue="1">
      <formula>IF($S$4&gt;3,0,1)</formula>
    </cfRule>
  </conditionalFormatting>
  <printOptions/>
  <pageMargins left="0.75" right="0.75" top="1" bottom="1" header="0.5118055555555556" footer="0.5118055555555556"/>
  <pageSetup fitToHeight="1" fitToWidth="1" horizontalDpi="300" verticalDpi="300" orientation="portrait" paperSize="9" scale="46" r:id="rId2"/>
  <ignoredErrors>
    <ignoredError sqref="F20:F21" evalError="1"/>
  </ignoredErrors>
  <legacyDrawing r:id="rId1"/>
</worksheet>
</file>

<file path=xl/worksheets/sheet5.xml><?xml version="1.0" encoding="utf-8"?>
<worksheet xmlns="http://schemas.openxmlformats.org/spreadsheetml/2006/main" xmlns:r="http://schemas.openxmlformats.org/officeDocument/2006/relationships">
  <sheetPr codeName="Sheet7"/>
  <dimension ref="A1:AA134"/>
  <sheetViews>
    <sheetView zoomScalePageLayoutView="0" workbookViewId="0" topLeftCell="A1">
      <selection activeCell="A1" sqref="A1"/>
    </sheetView>
  </sheetViews>
  <sheetFormatPr defaultColWidth="9.140625" defaultRowHeight="12.75"/>
  <cols>
    <col min="1" max="1" width="5.28125" style="0" customWidth="1"/>
  </cols>
  <sheetData>
    <row r="1" spans="1:27" s="107" customFormat="1" ht="23.25" customHeight="1">
      <c r="A1" s="109"/>
      <c r="B1" s="110" t="s">
        <v>328</v>
      </c>
      <c r="C1" s="111"/>
      <c r="D1" s="112"/>
      <c r="E1" s="113"/>
      <c r="F1" s="113"/>
      <c r="G1" s="113"/>
      <c r="H1" s="113"/>
      <c r="I1" s="113"/>
      <c r="J1" s="109"/>
      <c r="K1" s="109"/>
      <c r="L1" s="109"/>
      <c r="M1" s="109"/>
      <c r="N1" s="109"/>
      <c r="O1" s="109"/>
      <c r="P1" s="109"/>
      <c r="Q1" s="109"/>
      <c r="R1" s="109"/>
      <c r="S1" s="109"/>
      <c r="T1" s="33"/>
      <c r="U1" s="109"/>
      <c r="V1" s="109"/>
      <c r="W1" s="109"/>
      <c r="X1" s="215"/>
      <c r="Y1" s="215"/>
      <c r="Z1" s="215"/>
      <c r="AA1" s="215"/>
    </row>
    <row r="2" spans="1:27" s="107" customFormat="1" ht="21.75" customHeight="1">
      <c r="A2" s="114"/>
      <c r="B2" s="216" t="s">
        <v>327</v>
      </c>
      <c r="C2" s="116"/>
      <c r="D2" s="117"/>
      <c r="E2" s="117"/>
      <c r="F2" s="118"/>
      <c r="G2" s="118"/>
      <c r="H2" s="118"/>
      <c r="I2" s="118"/>
      <c r="J2" s="119"/>
      <c r="K2" s="114"/>
      <c r="L2" s="114"/>
      <c r="M2" s="114"/>
      <c r="N2" s="114"/>
      <c r="O2" s="114"/>
      <c r="P2" s="114"/>
      <c r="Q2" s="114"/>
      <c r="R2" s="114"/>
      <c r="S2" s="114"/>
      <c r="T2" s="119"/>
      <c r="U2" s="114"/>
      <c r="V2" s="114"/>
      <c r="W2" s="114"/>
      <c r="X2" s="215"/>
      <c r="Y2" s="215"/>
      <c r="Z2" s="215"/>
      <c r="AA2" s="215"/>
    </row>
    <row r="3" spans="1:27" ht="12.75">
      <c r="A3" s="7"/>
      <c r="B3" s="7"/>
      <c r="C3" s="7"/>
      <c r="D3" s="7"/>
      <c r="E3" s="7"/>
      <c r="F3" s="7"/>
      <c r="G3" s="7"/>
      <c r="H3" s="7"/>
      <c r="I3" s="7"/>
      <c r="J3" s="7"/>
      <c r="K3" s="7"/>
      <c r="L3" s="7"/>
      <c r="M3" s="7"/>
      <c r="N3" s="7"/>
      <c r="O3" s="7"/>
      <c r="P3" s="7"/>
      <c r="Q3" s="7"/>
      <c r="R3" s="7"/>
      <c r="S3" s="7"/>
      <c r="T3" s="7"/>
      <c r="U3" s="7"/>
      <c r="V3" s="7"/>
      <c r="W3" s="7"/>
      <c r="X3" s="217"/>
      <c r="Y3" s="217"/>
      <c r="Z3" s="217"/>
      <c r="AA3" s="217"/>
    </row>
    <row r="4" spans="1:27" ht="21.75" customHeight="1">
      <c r="A4" s="7"/>
      <c r="B4" s="37" t="s">
        <v>355</v>
      </c>
      <c r="C4" s="37"/>
      <c r="D4" s="37"/>
      <c r="E4" s="37"/>
      <c r="F4" s="37"/>
      <c r="G4" s="37"/>
      <c r="H4" s="37"/>
      <c r="I4" s="37"/>
      <c r="J4" s="37"/>
      <c r="K4" s="37"/>
      <c r="L4" s="37"/>
      <c r="M4" s="37"/>
      <c r="N4" s="37"/>
      <c r="O4" s="37"/>
      <c r="P4" s="7"/>
      <c r="Q4" s="7"/>
      <c r="R4" s="7"/>
      <c r="S4" s="7"/>
      <c r="T4" s="7"/>
      <c r="U4" s="7"/>
      <c r="V4" s="7"/>
      <c r="W4" s="7"/>
      <c r="X4" s="217"/>
      <c r="Y4" s="217"/>
      <c r="Z4" s="217"/>
      <c r="AA4" s="217"/>
    </row>
    <row r="5" spans="1:23" ht="34.5" customHeight="1">
      <c r="A5" s="218"/>
      <c r="B5" s="347" t="s">
        <v>356</v>
      </c>
      <c r="C5" s="347"/>
      <c r="D5" s="347"/>
      <c r="E5" s="347"/>
      <c r="F5" s="347"/>
      <c r="G5" s="347"/>
      <c r="H5" s="347"/>
      <c r="I5" s="347"/>
      <c r="J5" s="347"/>
      <c r="K5" s="347"/>
      <c r="L5" s="347"/>
      <c r="M5" s="347"/>
      <c r="N5" s="347"/>
      <c r="O5" s="347"/>
      <c r="P5" s="7"/>
      <c r="Q5" s="7"/>
      <c r="R5" s="7"/>
      <c r="S5" s="7"/>
      <c r="T5" s="7"/>
      <c r="U5" s="7"/>
      <c r="V5" s="7"/>
      <c r="W5" s="7"/>
    </row>
    <row r="6" spans="1:23" ht="19.5" customHeight="1">
      <c r="A6" s="7"/>
      <c r="B6" s="37" t="s">
        <v>358</v>
      </c>
      <c r="C6" s="37"/>
      <c r="D6" s="37"/>
      <c r="E6" s="37"/>
      <c r="F6" s="37"/>
      <c r="G6" s="37"/>
      <c r="H6" s="37"/>
      <c r="I6" s="37"/>
      <c r="J6" s="37"/>
      <c r="K6" s="37"/>
      <c r="L6" s="37"/>
      <c r="M6" s="37"/>
      <c r="N6" s="37"/>
      <c r="O6" s="37"/>
      <c r="P6" s="7"/>
      <c r="Q6" s="7"/>
      <c r="R6" s="7"/>
      <c r="S6" s="7"/>
      <c r="T6" s="7"/>
      <c r="U6" s="7"/>
      <c r="V6" s="7"/>
      <c r="W6" s="7"/>
    </row>
    <row r="7" spans="1:23" ht="12.75">
      <c r="A7" s="7"/>
      <c r="B7" s="7"/>
      <c r="C7" s="317" t="s">
        <v>357</v>
      </c>
      <c r="D7" s="7"/>
      <c r="E7" s="7"/>
      <c r="F7" s="7"/>
      <c r="G7" s="7"/>
      <c r="H7" s="7"/>
      <c r="I7" s="7"/>
      <c r="J7" s="7"/>
      <c r="K7" s="7"/>
      <c r="L7" s="7"/>
      <c r="M7" s="7"/>
      <c r="N7" s="7"/>
      <c r="O7" s="7"/>
      <c r="P7" s="7"/>
      <c r="Q7" s="7"/>
      <c r="R7" s="7"/>
      <c r="S7" s="7"/>
      <c r="T7" s="7"/>
      <c r="U7" s="7"/>
      <c r="V7" s="7"/>
      <c r="W7" s="7"/>
    </row>
    <row r="8" spans="1:23" ht="12.75">
      <c r="A8" s="7"/>
      <c r="B8" s="7"/>
      <c r="C8" s="7"/>
      <c r="D8" s="7"/>
      <c r="E8" s="7"/>
      <c r="F8" s="7"/>
      <c r="G8" s="7"/>
      <c r="H8" s="7"/>
      <c r="I8" s="7"/>
      <c r="J8" s="7"/>
      <c r="K8" s="7"/>
      <c r="L8" s="7"/>
      <c r="M8" s="7"/>
      <c r="N8" s="7"/>
      <c r="O8" s="7"/>
      <c r="P8" s="7"/>
      <c r="Q8" s="7"/>
      <c r="R8" s="7"/>
      <c r="S8" s="7"/>
      <c r="T8" s="7"/>
      <c r="U8" s="7"/>
      <c r="V8" s="7"/>
      <c r="W8" s="7"/>
    </row>
    <row r="9" spans="1:23" ht="12.75">
      <c r="A9" s="7"/>
      <c r="B9" s="7"/>
      <c r="C9" s="7"/>
      <c r="D9" s="7"/>
      <c r="E9" s="7"/>
      <c r="F9" s="7"/>
      <c r="G9" s="7"/>
      <c r="H9" s="7"/>
      <c r="I9" s="7"/>
      <c r="J9" s="7"/>
      <c r="K9" s="7"/>
      <c r="L9" s="7"/>
      <c r="M9" s="7"/>
      <c r="N9" s="7"/>
      <c r="O9" s="7"/>
      <c r="P9" s="7"/>
      <c r="Q9" s="7"/>
      <c r="R9" s="7"/>
      <c r="S9" s="7"/>
      <c r="T9" s="7"/>
      <c r="U9" s="7"/>
      <c r="V9" s="7"/>
      <c r="W9" s="7"/>
    </row>
    <row r="10" spans="1:23" ht="12.75">
      <c r="A10" s="7"/>
      <c r="B10" s="7"/>
      <c r="C10" s="7"/>
      <c r="D10" s="7"/>
      <c r="E10" s="7"/>
      <c r="F10" s="7"/>
      <c r="G10" s="7"/>
      <c r="H10" s="7"/>
      <c r="I10" s="7"/>
      <c r="J10" s="7"/>
      <c r="K10" s="7"/>
      <c r="L10" s="7"/>
      <c r="M10" s="7"/>
      <c r="N10" s="7"/>
      <c r="O10" s="7"/>
      <c r="P10" s="7"/>
      <c r="Q10" s="7"/>
      <c r="R10" s="7"/>
      <c r="S10" s="7"/>
      <c r="T10" s="7"/>
      <c r="U10" s="7"/>
      <c r="V10" s="7"/>
      <c r="W10" s="7"/>
    </row>
    <row r="11" spans="1:23" ht="12.75">
      <c r="A11" s="7"/>
      <c r="B11" s="7"/>
      <c r="C11" s="7"/>
      <c r="D11" s="7"/>
      <c r="E11" s="7"/>
      <c r="F11" s="7"/>
      <c r="G11" s="7"/>
      <c r="H11" s="7"/>
      <c r="I11" s="7"/>
      <c r="J11" s="7"/>
      <c r="K11" s="7"/>
      <c r="L11" s="7"/>
      <c r="M11" s="7"/>
      <c r="N11" s="7"/>
      <c r="O11" s="7"/>
      <c r="P11" s="7"/>
      <c r="Q11" s="7"/>
      <c r="R11" s="7"/>
      <c r="S11" s="7"/>
      <c r="T11" s="7"/>
      <c r="U11" s="7"/>
      <c r="V11" s="7"/>
      <c r="W11" s="7"/>
    </row>
    <row r="12" spans="1:23" ht="12.75">
      <c r="A12" s="7"/>
      <c r="B12" s="7"/>
      <c r="C12" s="7"/>
      <c r="D12" s="7"/>
      <c r="E12" s="7"/>
      <c r="F12" s="7"/>
      <c r="G12" s="7"/>
      <c r="H12" s="7"/>
      <c r="I12" s="7"/>
      <c r="J12" s="7"/>
      <c r="K12" s="7"/>
      <c r="L12" s="7"/>
      <c r="M12" s="7"/>
      <c r="N12" s="7"/>
      <c r="O12" s="7"/>
      <c r="P12" s="7"/>
      <c r="Q12" s="7"/>
      <c r="R12" s="7"/>
      <c r="S12" s="7"/>
      <c r="T12" s="7"/>
      <c r="U12" s="7"/>
      <c r="V12" s="7"/>
      <c r="W12" s="7"/>
    </row>
    <row r="13" spans="1:23" ht="12.75">
      <c r="A13" s="7"/>
      <c r="B13" s="7"/>
      <c r="C13" s="7"/>
      <c r="D13" s="7"/>
      <c r="E13" s="7"/>
      <c r="F13" s="7"/>
      <c r="G13" s="7"/>
      <c r="H13" s="7"/>
      <c r="I13" s="7"/>
      <c r="J13" s="7"/>
      <c r="K13" s="7"/>
      <c r="L13" s="7"/>
      <c r="M13" s="7"/>
      <c r="N13" s="7"/>
      <c r="O13" s="7"/>
      <c r="P13" s="7"/>
      <c r="Q13" s="7"/>
      <c r="R13" s="7"/>
      <c r="S13" s="7"/>
      <c r="T13" s="7"/>
      <c r="U13" s="7"/>
      <c r="V13" s="7"/>
      <c r="W13" s="7"/>
    </row>
    <row r="14" spans="1:23" ht="12.75">
      <c r="A14" s="7"/>
      <c r="B14" s="7"/>
      <c r="C14" s="7"/>
      <c r="D14" s="7"/>
      <c r="E14" s="7"/>
      <c r="F14" s="7"/>
      <c r="G14" s="7"/>
      <c r="H14" s="7"/>
      <c r="I14" s="7"/>
      <c r="J14" s="7"/>
      <c r="K14" s="7"/>
      <c r="L14" s="7"/>
      <c r="M14" s="7"/>
      <c r="N14" s="7"/>
      <c r="O14" s="7"/>
      <c r="P14" s="7"/>
      <c r="Q14" s="7"/>
      <c r="R14" s="7"/>
      <c r="S14" s="7"/>
      <c r="T14" s="7"/>
      <c r="U14" s="7"/>
      <c r="V14" s="7"/>
      <c r="W14" s="7"/>
    </row>
    <row r="15" spans="1:23" ht="12.75">
      <c r="A15" s="7"/>
      <c r="B15" s="7"/>
      <c r="C15" s="7"/>
      <c r="D15" s="7"/>
      <c r="E15" s="7"/>
      <c r="F15" s="7"/>
      <c r="G15" s="7"/>
      <c r="H15" s="7"/>
      <c r="I15" s="7"/>
      <c r="J15" s="7"/>
      <c r="K15" s="7"/>
      <c r="L15" s="7"/>
      <c r="M15" s="7"/>
      <c r="N15" s="7"/>
      <c r="O15" s="7"/>
      <c r="P15" s="7"/>
      <c r="Q15" s="7"/>
      <c r="R15" s="7"/>
      <c r="S15" s="7"/>
      <c r="T15" s="7"/>
      <c r="U15" s="7"/>
      <c r="V15" s="7"/>
      <c r="W15" s="7"/>
    </row>
    <row r="16" spans="1:23" ht="12.75">
      <c r="A16" s="7"/>
      <c r="B16" s="7"/>
      <c r="C16" s="7"/>
      <c r="D16" s="7"/>
      <c r="E16" s="7"/>
      <c r="F16" s="7"/>
      <c r="G16" s="7"/>
      <c r="H16" s="7"/>
      <c r="I16" s="7"/>
      <c r="J16" s="7"/>
      <c r="K16" s="7"/>
      <c r="L16" s="7"/>
      <c r="M16" s="7"/>
      <c r="N16" s="7"/>
      <c r="O16" s="7"/>
      <c r="P16" s="7"/>
      <c r="Q16" s="7"/>
      <c r="R16" s="7"/>
      <c r="S16" s="7"/>
      <c r="T16" s="7"/>
      <c r="U16" s="7"/>
      <c r="V16" s="7"/>
      <c r="W16" s="7"/>
    </row>
    <row r="17" spans="1:23" ht="12.75">
      <c r="A17" s="7"/>
      <c r="B17" s="7"/>
      <c r="C17" s="7"/>
      <c r="D17" s="7"/>
      <c r="E17" s="7"/>
      <c r="F17" s="7"/>
      <c r="G17" s="7"/>
      <c r="H17" s="7"/>
      <c r="I17" s="7"/>
      <c r="J17" s="7"/>
      <c r="K17" s="7"/>
      <c r="L17" s="7"/>
      <c r="M17" s="7"/>
      <c r="N17" s="7"/>
      <c r="O17" s="7"/>
      <c r="P17" s="7"/>
      <c r="Q17" s="7"/>
      <c r="R17" s="7"/>
      <c r="S17" s="7"/>
      <c r="T17" s="7"/>
      <c r="U17" s="7"/>
      <c r="V17" s="7"/>
      <c r="W17" s="7"/>
    </row>
    <row r="18" spans="1:23" ht="12.75">
      <c r="A18" s="7"/>
      <c r="B18" s="7"/>
      <c r="C18" s="7"/>
      <c r="D18" s="7"/>
      <c r="E18" s="7"/>
      <c r="F18" s="7"/>
      <c r="G18" s="7"/>
      <c r="H18" s="7"/>
      <c r="I18" s="7"/>
      <c r="J18" s="7"/>
      <c r="K18" s="7"/>
      <c r="L18" s="7"/>
      <c r="M18" s="7"/>
      <c r="N18" s="7"/>
      <c r="O18" s="7"/>
      <c r="P18" s="7"/>
      <c r="Q18" s="7"/>
      <c r="R18" s="7"/>
      <c r="S18" s="7"/>
      <c r="T18" s="7"/>
      <c r="U18" s="7"/>
      <c r="V18" s="7"/>
      <c r="W18" s="7"/>
    </row>
    <row r="19" spans="1:23" ht="12.75">
      <c r="A19" s="7"/>
      <c r="B19" s="7"/>
      <c r="C19" s="7"/>
      <c r="D19" s="7"/>
      <c r="E19" s="7"/>
      <c r="F19" s="7"/>
      <c r="G19" s="7"/>
      <c r="H19" s="7"/>
      <c r="I19" s="7"/>
      <c r="J19" s="7"/>
      <c r="K19" s="7"/>
      <c r="L19" s="7"/>
      <c r="M19" s="7"/>
      <c r="N19" s="7"/>
      <c r="O19" s="7"/>
      <c r="P19" s="7"/>
      <c r="Q19" s="7"/>
      <c r="R19" s="7"/>
      <c r="S19" s="7"/>
      <c r="T19" s="7"/>
      <c r="U19" s="7"/>
      <c r="V19" s="7"/>
      <c r="W19" s="7"/>
    </row>
    <row r="20" spans="1:23" ht="12.75">
      <c r="A20" s="7"/>
      <c r="B20" s="7"/>
      <c r="C20" s="7"/>
      <c r="D20" s="7"/>
      <c r="E20" s="7"/>
      <c r="F20" s="7"/>
      <c r="G20" s="7"/>
      <c r="H20" s="7"/>
      <c r="I20" s="7"/>
      <c r="J20" s="7"/>
      <c r="K20" s="7"/>
      <c r="L20" s="7"/>
      <c r="M20" s="7"/>
      <c r="N20" s="7"/>
      <c r="O20" s="7"/>
      <c r="P20" s="7"/>
      <c r="Q20" s="7"/>
      <c r="R20" s="7"/>
      <c r="S20" s="7"/>
      <c r="T20" s="7"/>
      <c r="U20" s="7"/>
      <c r="V20" s="7"/>
      <c r="W20" s="7"/>
    </row>
    <row r="21" spans="1:23" ht="12.75">
      <c r="A21" s="7"/>
      <c r="B21" s="7"/>
      <c r="C21" s="7"/>
      <c r="D21" s="7"/>
      <c r="E21" s="7"/>
      <c r="F21" s="7"/>
      <c r="G21" s="7"/>
      <c r="H21" s="7"/>
      <c r="I21" s="7"/>
      <c r="J21" s="7"/>
      <c r="K21" s="7"/>
      <c r="L21" s="7"/>
      <c r="M21" s="7"/>
      <c r="N21" s="7"/>
      <c r="O21" s="7"/>
      <c r="P21" s="7"/>
      <c r="Q21" s="7"/>
      <c r="R21" s="7"/>
      <c r="S21" s="7"/>
      <c r="T21" s="7"/>
      <c r="U21" s="7"/>
      <c r="V21" s="7"/>
      <c r="W21" s="7"/>
    </row>
    <row r="22" spans="1:23" ht="12.75">
      <c r="A22" s="7"/>
      <c r="B22" s="7"/>
      <c r="C22" s="7"/>
      <c r="D22" s="7"/>
      <c r="E22" s="7"/>
      <c r="F22" s="7"/>
      <c r="G22" s="7"/>
      <c r="H22" s="7"/>
      <c r="I22" s="7"/>
      <c r="J22" s="7"/>
      <c r="K22" s="7"/>
      <c r="L22" s="7"/>
      <c r="M22" s="7"/>
      <c r="N22" s="7"/>
      <c r="O22" s="7"/>
      <c r="P22" s="7"/>
      <c r="Q22" s="7"/>
      <c r="R22" s="7"/>
      <c r="S22" s="7"/>
      <c r="T22" s="7"/>
      <c r="U22" s="7"/>
      <c r="V22" s="7"/>
      <c r="W22" s="7"/>
    </row>
    <row r="23" spans="1:23" ht="12.75">
      <c r="A23" s="7"/>
      <c r="B23" s="7"/>
      <c r="C23" s="7"/>
      <c r="D23" s="7"/>
      <c r="E23" s="7"/>
      <c r="F23" s="7"/>
      <c r="G23" s="7"/>
      <c r="H23" s="7"/>
      <c r="I23" s="7"/>
      <c r="J23" s="7"/>
      <c r="K23" s="7"/>
      <c r="L23" s="7"/>
      <c r="M23" s="7"/>
      <c r="N23" s="7"/>
      <c r="O23" s="7"/>
      <c r="P23" s="7"/>
      <c r="Q23" s="7"/>
      <c r="R23" s="7"/>
      <c r="S23" s="7"/>
      <c r="T23" s="7"/>
      <c r="U23" s="7"/>
      <c r="V23" s="7"/>
      <c r="W23" s="7"/>
    </row>
    <row r="24" spans="1:23" ht="12.75">
      <c r="A24" s="7"/>
      <c r="B24" s="7"/>
      <c r="C24" s="7"/>
      <c r="D24" s="7"/>
      <c r="E24" s="7"/>
      <c r="F24" s="7"/>
      <c r="G24" s="7"/>
      <c r="H24" s="7"/>
      <c r="I24" s="7"/>
      <c r="J24" s="7"/>
      <c r="K24" s="7"/>
      <c r="L24" s="7"/>
      <c r="M24" s="7"/>
      <c r="N24" s="7"/>
      <c r="O24" s="7"/>
      <c r="P24" s="7"/>
      <c r="Q24" s="7"/>
      <c r="R24" s="7"/>
      <c r="S24" s="7"/>
      <c r="T24" s="7"/>
      <c r="U24" s="7"/>
      <c r="V24" s="7"/>
      <c r="W24" s="7"/>
    </row>
    <row r="25" spans="1:23" ht="12.75">
      <c r="A25" s="7"/>
      <c r="B25" s="7"/>
      <c r="C25" s="7"/>
      <c r="D25" s="7"/>
      <c r="E25" s="7"/>
      <c r="F25" s="7"/>
      <c r="G25" s="7"/>
      <c r="H25" s="7"/>
      <c r="I25" s="7"/>
      <c r="J25" s="7"/>
      <c r="K25" s="7"/>
      <c r="L25" s="7"/>
      <c r="M25" s="7"/>
      <c r="N25" s="7"/>
      <c r="O25" s="7"/>
      <c r="P25" s="7"/>
      <c r="Q25" s="7"/>
      <c r="R25" s="7"/>
      <c r="S25" s="7"/>
      <c r="T25" s="7"/>
      <c r="U25" s="7"/>
      <c r="V25" s="7"/>
      <c r="W25" s="7"/>
    </row>
    <row r="26" spans="1:23" ht="12.75">
      <c r="A26" s="7"/>
      <c r="B26" s="7"/>
      <c r="C26" s="7"/>
      <c r="D26" s="7"/>
      <c r="E26" s="7"/>
      <c r="F26" s="7"/>
      <c r="G26" s="7"/>
      <c r="H26" s="7"/>
      <c r="I26" s="7"/>
      <c r="J26" s="7"/>
      <c r="K26" s="7"/>
      <c r="L26" s="7"/>
      <c r="M26" s="7"/>
      <c r="N26" s="7"/>
      <c r="O26" s="7"/>
      <c r="P26" s="7"/>
      <c r="Q26" s="7"/>
      <c r="R26" s="7"/>
      <c r="S26" s="7"/>
      <c r="T26" s="7"/>
      <c r="U26" s="7"/>
      <c r="V26" s="7"/>
      <c r="W26" s="7"/>
    </row>
    <row r="27" spans="1:23" ht="12.75">
      <c r="A27" s="7"/>
      <c r="B27" s="7"/>
      <c r="C27" s="7"/>
      <c r="D27" s="7"/>
      <c r="E27" s="7"/>
      <c r="F27" s="7"/>
      <c r="G27" s="7"/>
      <c r="H27" s="7"/>
      <c r="I27" s="7"/>
      <c r="J27" s="7"/>
      <c r="K27" s="7"/>
      <c r="L27" s="7"/>
      <c r="M27" s="7"/>
      <c r="N27" s="7"/>
      <c r="O27" s="7"/>
      <c r="P27" s="7"/>
      <c r="Q27" s="7"/>
      <c r="R27" s="7"/>
      <c r="S27" s="7"/>
      <c r="T27" s="7"/>
      <c r="U27" s="7"/>
      <c r="V27" s="7"/>
      <c r="W27" s="7"/>
    </row>
    <row r="28" spans="1:23" ht="12.75">
      <c r="A28" s="7"/>
      <c r="B28" s="7"/>
      <c r="C28" s="7"/>
      <c r="D28" s="7"/>
      <c r="E28" s="7"/>
      <c r="F28" s="7"/>
      <c r="G28" s="7"/>
      <c r="H28" s="7"/>
      <c r="I28" s="7"/>
      <c r="J28" s="7"/>
      <c r="K28" s="7"/>
      <c r="L28" s="7"/>
      <c r="M28" s="7"/>
      <c r="N28" s="7"/>
      <c r="O28" s="7"/>
      <c r="P28" s="7"/>
      <c r="Q28" s="7"/>
      <c r="R28" s="7"/>
      <c r="S28" s="7"/>
      <c r="T28" s="7"/>
      <c r="U28" s="7"/>
      <c r="V28" s="7"/>
      <c r="W28" s="7"/>
    </row>
    <row r="29" spans="1:23" ht="12.75">
      <c r="A29" s="7"/>
      <c r="B29" s="7"/>
      <c r="C29" s="7"/>
      <c r="D29" s="7"/>
      <c r="E29" s="7"/>
      <c r="F29" s="7"/>
      <c r="G29" s="7"/>
      <c r="H29" s="7"/>
      <c r="I29" s="7"/>
      <c r="J29" s="7"/>
      <c r="K29" s="7"/>
      <c r="L29" s="7"/>
      <c r="M29" s="7"/>
      <c r="N29" s="7"/>
      <c r="O29" s="7"/>
      <c r="P29" s="7"/>
      <c r="Q29" s="7"/>
      <c r="R29" s="7"/>
      <c r="S29" s="7"/>
      <c r="T29" s="7"/>
      <c r="U29" s="7"/>
      <c r="V29" s="7"/>
      <c r="W29" s="7"/>
    </row>
    <row r="30" spans="1:23" ht="12.75">
      <c r="A30" s="7"/>
      <c r="B30" s="7"/>
      <c r="C30" s="7"/>
      <c r="D30" s="7"/>
      <c r="E30" s="7"/>
      <c r="F30" s="7"/>
      <c r="G30" s="7"/>
      <c r="H30" s="7"/>
      <c r="I30" s="7"/>
      <c r="J30" s="7"/>
      <c r="K30" s="7"/>
      <c r="L30" s="7"/>
      <c r="M30" s="7"/>
      <c r="N30" s="7"/>
      <c r="O30" s="7"/>
      <c r="P30" s="7"/>
      <c r="Q30" s="7"/>
      <c r="R30" s="7"/>
      <c r="S30" s="7"/>
      <c r="T30" s="7"/>
      <c r="U30" s="7"/>
      <c r="V30" s="7"/>
      <c r="W30" s="7"/>
    </row>
    <row r="31" spans="1:23" ht="12.75">
      <c r="A31" s="7"/>
      <c r="B31" s="7"/>
      <c r="C31" s="7"/>
      <c r="D31" s="7"/>
      <c r="E31" s="7"/>
      <c r="F31" s="7"/>
      <c r="G31" s="7"/>
      <c r="H31" s="7"/>
      <c r="I31" s="7"/>
      <c r="J31" s="7"/>
      <c r="K31" s="7"/>
      <c r="L31" s="7"/>
      <c r="M31" s="7"/>
      <c r="N31" s="7"/>
      <c r="O31" s="7"/>
      <c r="P31" s="7"/>
      <c r="Q31" s="7"/>
      <c r="R31" s="7"/>
      <c r="S31" s="7"/>
      <c r="T31" s="7"/>
      <c r="U31" s="7"/>
      <c r="V31" s="7"/>
      <c r="W31" s="7"/>
    </row>
    <row r="32" spans="1:23" ht="12.75">
      <c r="A32" s="7"/>
      <c r="B32" s="7"/>
      <c r="C32" s="7"/>
      <c r="D32" s="7"/>
      <c r="E32" s="7"/>
      <c r="F32" s="7"/>
      <c r="G32" s="7"/>
      <c r="H32" s="7"/>
      <c r="I32" s="7"/>
      <c r="J32" s="7"/>
      <c r="K32" s="7"/>
      <c r="L32" s="7"/>
      <c r="M32" s="7"/>
      <c r="N32" s="7"/>
      <c r="O32" s="7"/>
      <c r="P32" s="7"/>
      <c r="Q32" s="7"/>
      <c r="R32" s="7"/>
      <c r="S32" s="7"/>
      <c r="T32" s="7"/>
      <c r="U32" s="7"/>
      <c r="V32" s="7"/>
      <c r="W32" s="7"/>
    </row>
    <row r="33" spans="1:23" ht="12.75">
      <c r="A33" s="7"/>
      <c r="B33" s="7"/>
      <c r="C33" s="7"/>
      <c r="D33" s="7"/>
      <c r="E33" s="7"/>
      <c r="F33" s="7"/>
      <c r="G33" s="7"/>
      <c r="H33" s="7"/>
      <c r="I33" s="7"/>
      <c r="J33" s="7"/>
      <c r="K33" s="7"/>
      <c r="L33" s="7"/>
      <c r="M33" s="7"/>
      <c r="N33" s="7"/>
      <c r="O33" s="7"/>
      <c r="P33" s="7"/>
      <c r="Q33" s="7"/>
      <c r="R33" s="7"/>
      <c r="S33" s="7"/>
      <c r="T33" s="7"/>
      <c r="U33" s="7"/>
      <c r="V33" s="7"/>
      <c r="W33" s="7"/>
    </row>
    <row r="34" spans="1:23" ht="12.75">
      <c r="A34" s="7"/>
      <c r="B34" s="7"/>
      <c r="C34" s="7"/>
      <c r="D34" s="7"/>
      <c r="E34" s="7"/>
      <c r="F34" s="7"/>
      <c r="G34" s="7"/>
      <c r="H34" s="7"/>
      <c r="I34" s="7"/>
      <c r="J34" s="7"/>
      <c r="K34" s="7"/>
      <c r="L34" s="7"/>
      <c r="M34" s="7"/>
      <c r="N34" s="7"/>
      <c r="O34" s="7"/>
      <c r="P34" s="7"/>
      <c r="Q34" s="7"/>
      <c r="R34" s="7"/>
      <c r="S34" s="7"/>
      <c r="T34" s="7"/>
      <c r="U34" s="7"/>
      <c r="V34" s="7"/>
      <c r="W34" s="7"/>
    </row>
    <row r="35" spans="1:23" ht="12.75">
      <c r="A35" s="7"/>
      <c r="B35" s="7"/>
      <c r="C35" s="7"/>
      <c r="D35" s="7"/>
      <c r="E35" s="7"/>
      <c r="F35" s="7"/>
      <c r="G35" s="7"/>
      <c r="H35" s="7"/>
      <c r="I35" s="7"/>
      <c r="J35" s="7"/>
      <c r="K35" s="7"/>
      <c r="L35" s="7"/>
      <c r="M35" s="7"/>
      <c r="N35" s="7"/>
      <c r="O35" s="7"/>
      <c r="P35" s="7"/>
      <c r="Q35" s="7"/>
      <c r="R35" s="7"/>
      <c r="S35" s="7"/>
      <c r="T35" s="7"/>
      <c r="U35" s="7"/>
      <c r="V35" s="7"/>
      <c r="W35" s="7"/>
    </row>
    <row r="36" spans="1:23" ht="12.75">
      <c r="A36" s="7"/>
      <c r="B36" s="7"/>
      <c r="C36" s="7"/>
      <c r="D36" s="7"/>
      <c r="E36" s="7"/>
      <c r="F36" s="7"/>
      <c r="G36" s="7"/>
      <c r="H36" s="7"/>
      <c r="I36" s="7"/>
      <c r="J36" s="7"/>
      <c r="K36" s="7"/>
      <c r="L36" s="7"/>
      <c r="M36" s="7"/>
      <c r="N36" s="7"/>
      <c r="O36" s="7"/>
      <c r="P36" s="7"/>
      <c r="Q36" s="7"/>
      <c r="R36" s="7"/>
      <c r="S36" s="7"/>
      <c r="T36" s="7"/>
      <c r="U36" s="7"/>
      <c r="V36" s="7"/>
      <c r="W36" s="7"/>
    </row>
    <row r="37" spans="1:23" ht="12.75">
      <c r="A37" s="7"/>
      <c r="B37" s="7"/>
      <c r="C37" s="7"/>
      <c r="D37" s="7"/>
      <c r="E37" s="7"/>
      <c r="F37" s="7"/>
      <c r="G37" s="7"/>
      <c r="H37" s="7"/>
      <c r="I37" s="7"/>
      <c r="J37" s="7"/>
      <c r="K37" s="7"/>
      <c r="L37" s="7"/>
      <c r="M37" s="7"/>
      <c r="N37" s="7"/>
      <c r="O37" s="7"/>
      <c r="P37" s="7"/>
      <c r="Q37" s="7"/>
      <c r="R37" s="7"/>
      <c r="S37" s="7"/>
      <c r="T37" s="7"/>
      <c r="U37" s="7"/>
      <c r="V37" s="7"/>
      <c r="W37" s="7"/>
    </row>
    <row r="38" spans="1:23" ht="12.75">
      <c r="A38" s="7"/>
      <c r="B38" s="7"/>
      <c r="C38" s="7"/>
      <c r="D38" s="7"/>
      <c r="E38" s="7"/>
      <c r="F38" s="7"/>
      <c r="G38" s="7"/>
      <c r="H38" s="7"/>
      <c r="I38" s="7"/>
      <c r="J38" s="7"/>
      <c r="K38" s="7"/>
      <c r="L38" s="7"/>
      <c r="M38" s="7"/>
      <c r="N38" s="7"/>
      <c r="O38" s="7"/>
      <c r="P38" s="7"/>
      <c r="Q38" s="7"/>
      <c r="R38" s="7"/>
      <c r="S38" s="7"/>
      <c r="T38" s="7"/>
      <c r="U38" s="7"/>
      <c r="V38" s="7"/>
      <c r="W38" s="7"/>
    </row>
    <row r="39" spans="1:23" ht="12.75">
      <c r="A39" s="7"/>
      <c r="B39" s="7"/>
      <c r="C39" s="7"/>
      <c r="D39" s="7"/>
      <c r="E39" s="7"/>
      <c r="F39" s="7"/>
      <c r="G39" s="7"/>
      <c r="H39" s="7"/>
      <c r="I39" s="7"/>
      <c r="J39" s="7"/>
      <c r="K39" s="7"/>
      <c r="L39" s="7"/>
      <c r="M39" s="7"/>
      <c r="N39" s="7"/>
      <c r="O39" s="7"/>
      <c r="P39" s="7"/>
      <c r="Q39" s="7"/>
      <c r="R39" s="7"/>
      <c r="S39" s="7"/>
      <c r="T39" s="7"/>
      <c r="U39" s="7"/>
      <c r="V39" s="7"/>
      <c r="W39" s="7"/>
    </row>
    <row r="40" spans="1:23" ht="12.75">
      <c r="A40" s="7"/>
      <c r="B40" s="7"/>
      <c r="C40" s="7"/>
      <c r="D40" s="7"/>
      <c r="E40" s="7"/>
      <c r="F40" s="7"/>
      <c r="G40" s="7"/>
      <c r="H40" s="7"/>
      <c r="I40" s="7"/>
      <c r="J40" s="7"/>
      <c r="K40" s="7"/>
      <c r="L40" s="7"/>
      <c r="M40" s="7"/>
      <c r="N40" s="7"/>
      <c r="O40" s="7"/>
      <c r="P40" s="7"/>
      <c r="Q40" s="7"/>
      <c r="R40" s="7"/>
      <c r="S40" s="7"/>
      <c r="T40" s="7"/>
      <c r="U40" s="7"/>
      <c r="V40" s="7"/>
      <c r="W40" s="7"/>
    </row>
    <row r="41" spans="1:23" ht="12.75">
      <c r="A41" s="7"/>
      <c r="B41" s="7"/>
      <c r="C41" s="7"/>
      <c r="D41" s="7"/>
      <c r="E41" s="7"/>
      <c r="F41" s="7"/>
      <c r="G41" s="7"/>
      <c r="H41" s="7"/>
      <c r="I41" s="7"/>
      <c r="J41" s="7"/>
      <c r="K41" s="7"/>
      <c r="L41" s="7"/>
      <c r="M41" s="7"/>
      <c r="N41" s="7"/>
      <c r="O41" s="7"/>
      <c r="P41" s="7"/>
      <c r="Q41" s="7"/>
      <c r="R41" s="7"/>
      <c r="S41" s="7"/>
      <c r="T41" s="7"/>
      <c r="U41" s="7"/>
      <c r="V41" s="7"/>
      <c r="W41" s="7"/>
    </row>
    <row r="42" spans="1:23" ht="12.75">
      <c r="A42" s="7"/>
      <c r="B42" s="7"/>
      <c r="C42" s="7"/>
      <c r="D42" s="7"/>
      <c r="E42" s="7"/>
      <c r="F42" s="7"/>
      <c r="G42" s="7"/>
      <c r="H42" s="7"/>
      <c r="I42" s="7"/>
      <c r="J42" s="7"/>
      <c r="K42" s="7"/>
      <c r="L42" s="7"/>
      <c r="M42" s="7"/>
      <c r="N42" s="7"/>
      <c r="O42" s="7"/>
      <c r="P42" s="7"/>
      <c r="Q42" s="7"/>
      <c r="R42" s="7"/>
      <c r="S42" s="7"/>
      <c r="T42" s="7"/>
      <c r="U42" s="7"/>
      <c r="V42" s="7"/>
      <c r="W42" s="7"/>
    </row>
    <row r="43" spans="1:23" ht="12.75">
      <c r="A43" s="7"/>
      <c r="B43" s="7"/>
      <c r="C43" s="7"/>
      <c r="D43" s="7"/>
      <c r="E43" s="7"/>
      <c r="F43" s="7"/>
      <c r="G43" s="7"/>
      <c r="H43" s="7"/>
      <c r="I43" s="7"/>
      <c r="J43" s="7"/>
      <c r="K43" s="7"/>
      <c r="L43" s="7"/>
      <c r="M43" s="7"/>
      <c r="N43" s="7"/>
      <c r="O43" s="7"/>
      <c r="P43" s="7"/>
      <c r="Q43" s="7"/>
      <c r="R43" s="7"/>
      <c r="S43" s="7"/>
      <c r="T43" s="7"/>
      <c r="U43" s="7"/>
      <c r="V43" s="7"/>
      <c r="W43" s="7"/>
    </row>
    <row r="44" spans="1:23" ht="12.75">
      <c r="A44" s="7"/>
      <c r="B44" s="7"/>
      <c r="C44" s="7"/>
      <c r="D44" s="7"/>
      <c r="E44" s="7"/>
      <c r="F44" s="7"/>
      <c r="G44" s="7"/>
      <c r="H44" s="7"/>
      <c r="I44" s="7"/>
      <c r="J44" s="7"/>
      <c r="K44" s="7"/>
      <c r="L44" s="7"/>
      <c r="M44" s="7"/>
      <c r="N44" s="7"/>
      <c r="O44" s="7"/>
      <c r="P44" s="7"/>
      <c r="Q44" s="7"/>
      <c r="R44" s="7"/>
      <c r="S44" s="7"/>
      <c r="T44" s="7"/>
      <c r="U44" s="7"/>
      <c r="V44" s="7"/>
      <c r="W44" s="7"/>
    </row>
    <row r="45" spans="1:23" ht="12.75">
      <c r="A45" s="7"/>
      <c r="B45" s="7"/>
      <c r="C45" s="7"/>
      <c r="D45" s="7"/>
      <c r="E45" s="7"/>
      <c r="F45" s="7"/>
      <c r="G45" s="7"/>
      <c r="H45" s="7"/>
      <c r="I45" s="7"/>
      <c r="J45" s="7"/>
      <c r="K45" s="7"/>
      <c r="L45" s="7"/>
      <c r="M45" s="7"/>
      <c r="N45" s="7"/>
      <c r="O45" s="7"/>
      <c r="P45" s="7"/>
      <c r="Q45" s="7"/>
      <c r="R45" s="7"/>
      <c r="S45" s="7"/>
      <c r="T45" s="7"/>
      <c r="U45" s="7"/>
      <c r="V45" s="7"/>
      <c r="W45" s="7"/>
    </row>
    <row r="46" spans="1:23" ht="12.75">
      <c r="A46" s="7"/>
      <c r="B46" s="7"/>
      <c r="C46" s="7"/>
      <c r="D46" s="7"/>
      <c r="E46" s="7"/>
      <c r="F46" s="7"/>
      <c r="G46" s="7"/>
      <c r="H46" s="7"/>
      <c r="I46" s="7"/>
      <c r="J46" s="7"/>
      <c r="K46" s="7"/>
      <c r="L46" s="7"/>
      <c r="M46" s="7"/>
      <c r="N46" s="7"/>
      <c r="O46" s="7"/>
      <c r="P46" s="7"/>
      <c r="Q46" s="7"/>
      <c r="R46" s="7"/>
      <c r="S46" s="7"/>
      <c r="T46" s="7"/>
      <c r="U46" s="7"/>
      <c r="V46" s="7"/>
      <c r="W46" s="7"/>
    </row>
    <row r="47" spans="1:23" ht="12.75">
      <c r="A47" s="7"/>
      <c r="B47" s="7"/>
      <c r="C47" s="7"/>
      <c r="D47" s="7"/>
      <c r="E47" s="7"/>
      <c r="F47" s="7"/>
      <c r="G47" s="7"/>
      <c r="H47" s="7"/>
      <c r="I47" s="7"/>
      <c r="J47" s="7"/>
      <c r="K47" s="7"/>
      <c r="L47" s="7"/>
      <c r="M47" s="7"/>
      <c r="N47" s="7"/>
      <c r="O47" s="7"/>
      <c r="P47" s="7"/>
      <c r="Q47" s="7"/>
      <c r="R47" s="7"/>
      <c r="S47" s="7"/>
      <c r="T47" s="7"/>
      <c r="U47" s="7"/>
      <c r="V47" s="7"/>
      <c r="W47" s="7"/>
    </row>
    <row r="48" spans="1:23" ht="12.75">
      <c r="A48" s="7"/>
      <c r="B48" s="7"/>
      <c r="C48" s="7"/>
      <c r="D48" s="7"/>
      <c r="E48" s="7"/>
      <c r="F48" s="7"/>
      <c r="G48" s="7"/>
      <c r="H48" s="7"/>
      <c r="I48" s="7"/>
      <c r="J48" s="7"/>
      <c r="K48" s="7"/>
      <c r="L48" s="7"/>
      <c r="M48" s="7"/>
      <c r="N48" s="7"/>
      <c r="O48" s="7"/>
      <c r="P48" s="7"/>
      <c r="Q48" s="7"/>
      <c r="R48" s="7"/>
      <c r="S48" s="7"/>
      <c r="T48" s="7"/>
      <c r="U48" s="7"/>
      <c r="V48" s="7"/>
      <c r="W48" s="7"/>
    </row>
    <row r="49" spans="1:23" ht="12.75">
      <c r="A49" s="7"/>
      <c r="B49" s="7"/>
      <c r="C49" s="7"/>
      <c r="D49" s="7"/>
      <c r="E49" s="7"/>
      <c r="F49" s="7"/>
      <c r="G49" s="7"/>
      <c r="H49" s="7"/>
      <c r="I49" s="7"/>
      <c r="J49" s="7"/>
      <c r="K49" s="7"/>
      <c r="L49" s="7"/>
      <c r="M49" s="7"/>
      <c r="N49" s="7"/>
      <c r="O49" s="7"/>
      <c r="P49" s="7"/>
      <c r="Q49" s="7"/>
      <c r="R49" s="7"/>
      <c r="S49" s="7"/>
      <c r="T49" s="7"/>
      <c r="U49" s="7"/>
      <c r="V49" s="7"/>
      <c r="W49" s="7"/>
    </row>
    <row r="50" spans="1:23" ht="12.75">
      <c r="A50" s="7"/>
      <c r="B50" s="7"/>
      <c r="C50" s="7"/>
      <c r="D50" s="7"/>
      <c r="E50" s="7"/>
      <c r="F50" s="7"/>
      <c r="G50" s="7"/>
      <c r="H50" s="7"/>
      <c r="I50" s="7"/>
      <c r="J50" s="7"/>
      <c r="K50" s="7"/>
      <c r="L50" s="7"/>
      <c r="M50" s="7"/>
      <c r="N50" s="7"/>
      <c r="O50" s="7"/>
      <c r="P50" s="7"/>
      <c r="Q50" s="7"/>
      <c r="R50" s="7"/>
      <c r="S50" s="7"/>
      <c r="T50" s="7"/>
      <c r="U50" s="7"/>
      <c r="V50" s="7"/>
      <c r="W50" s="7"/>
    </row>
    <row r="51" spans="1:23" ht="12.75">
      <c r="A51" s="7"/>
      <c r="B51" s="7"/>
      <c r="C51" s="7"/>
      <c r="D51" s="7"/>
      <c r="E51" s="7"/>
      <c r="F51" s="7"/>
      <c r="G51" s="7"/>
      <c r="H51" s="7"/>
      <c r="I51" s="7"/>
      <c r="J51" s="7"/>
      <c r="K51" s="7"/>
      <c r="L51" s="7"/>
      <c r="M51" s="7"/>
      <c r="N51" s="7"/>
      <c r="O51" s="7"/>
      <c r="P51" s="7"/>
      <c r="Q51" s="7"/>
      <c r="R51" s="7"/>
      <c r="S51" s="7"/>
      <c r="T51" s="7"/>
      <c r="U51" s="7"/>
      <c r="V51" s="7"/>
      <c r="W51" s="7"/>
    </row>
    <row r="52" spans="1:23" ht="12.75">
      <c r="A52" s="7"/>
      <c r="B52" s="7"/>
      <c r="C52" s="7"/>
      <c r="D52" s="7"/>
      <c r="E52" s="7"/>
      <c r="F52" s="7"/>
      <c r="G52" s="7"/>
      <c r="H52" s="7"/>
      <c r="I52" s="7"/>
      <c r="J52" s="7"/>
      <c r="K52" s="7"/>
      <c r="L52" s="7"/>
      <c r="M52" s="7"/>
      <c r="N52" s="7"/>
      <c r="O52" s="7"/>
      <c r="P52" s="7"/>
      <c r="Q52" s="7"/>
      <c r="R52" s="7"/>
      <c r="S52" s="7"/>
      <c r="T52" s="7"/>
      <c r="U52" s="7"/>
      <c r="V52" s="7"/>
      <c r="W52" s="7"/>
    </row>
    <row r="53" spans="1:23" ht="12.75">
      <c r="A53" s="7"/>
      <c r="B53" s="7"/>
      <c r="C53" s="7"/>
      <c r="D53" s="7"/>
      <c r="E53" s="7"/>
      <c r="F53" s="7"/>
      <c r="G53" s="7"/>
      <c r="H53" s="7"/>
      <c r="I53" s="7"/>
      <c r="J53" s="7"/>
      <c r="K53" s="7"/>
      <c r="L53" s="7"/>
      <c r="M53" s="7"/>
      <c r="N53" s="7"/>
      <c r="O53" s="7"/>
      <c r="P53" s="7"/>
      <c r="Q53" s="7"/>
      <c r="R53" s="7"/>
      <c r="S53" s="7"/>
      <c r="T53" s="7"/>
      <c r="U53" s="7"/>
      <c r="V53" s="7"/>
      <c r="W53" s="7"/>
    </row>
    <row r="54" spans="1:23" ht="12.75">
      <c r="A54" s="7"/>
      <c r="B54" s="7"/>
      <c r="C54" s="7"/>
      <c r="D54" s="7"/>
      <c r="E54" s="7"/>
      <c r="F54" s="7"/>
      <c r="G54" s="7"/>
      <c r="H54" s="7"/>
      <c r="I54" s="7"/>
      <c r="J54" s="7"/>
      <c r="K54" s="7"/>
      <c r="L54" s="7"/>
      <c r="M54" s="7"/>
      <c r="N54" s="7"/>
      <c r="O54" s="7"/>
      <c r="P54" s="7"/>
      <c r="Q54" s="7"/>
      <c r="R54" s="7"/>
      <c r="S54" s="7"/>
      <c r="T54" s="7"/>
      <c r="U54" s="7"/>
      <c r="V54" s="7"/>
      <c r="W54" s="7"/>
    </row>
    <row r="55" spans="1:23" ht="12.75">
      <c r="A55" s="7"/>
      <c r="B55" s="7"/>
      <c r="C55" s="7"/>
      <c r="D55" s="7"/>
      <c r="E55" s="7"/>
      <c r="F55" s="7"/>
      <c r="G55" s="7"/>
      <c r="H55" s="7"/>
      <c r="I55" s="7"/>
      <c r="J55" s="7"/>
      <c r="K55" s="7"/>
      <c r="L55" s="7"/>
      <c r="M55" s="7"/>
      <c r="N55" s="7"/>
      <c r="O55" s="7"/>
      <c r="P55" s="7"/>
      <c r="Q55" s="7"/>
      <c r="R55" s="7"/>
      <c r="S55" s="7"/>
      <c r="T55" s="7"/>
      <c r="U55" s="7"/>
      <c r="V55" s="7"/>
      <c r="W55" s="7"/>
    </row>
    <row r="56" spans="1:23" ht="12.75">
      <c r="A56" s="7"/>
      <c r="B56" s="7"/>
      <c r="C56" s="7"/>
      <c r="D56" s="7"/>
      <c r="E56" s="7"/>
      <c r="F56" s="7"/>
      <c r="G56" s="7"/>
      <c r="H56" s="7"/>
      <c r="I56" s="7"/>
      <c r="J56" s="7"/>
      <c r="K56" s="7"/>
      <c r="L56" s="7"/>
      <c r="M56" s="7"/>
      <c r="N56" s="7"/>
      <c r="O56" s="7"/>
      <c r="P56" s="7"/>
      <c r="Q56" s="7"/>
      <c r="R56" s="7"/>
      <c r="S56" s="7"/>
      <c r="T56" s="7"/>
      <c r="U56" s="7"/>
      <c r="V56" s="7"/>
      <c r="W56" s="7"/>
    </row>
    <row r="57" spans="1:23" ht="12.75">
      <c r="A57" s="7"/>
      <c r="B57" s="7"/>
      <c r="C57" s="7"/>
      <c r="D57" s="7"/>
      <c r="E57" s="7"/>
      <c r="F57" s="7"/>
      <c r="G57" s="7"/>
      <c r="H57" s="7"/>
      <c r="I57" s="7"/>
      <c r="J57" s="7"/>
      <c r="K57" s="7"/>
      <c r="L57" s="7"/>
      <c r="M57" s="7"/>
      <c r="N57" s="7"/>
      <c r="O57" s="7"/>
      <c r="P57" s="7"/>
      <c r="Q57" s="7"/>
      <c r="R57" s="7"/>
      <c r="S57" s="7"/>
      <c r="T57" s="7"/>
      <c r="U57" s="7"/>
      <c r="V57" s="7"/>
      <c r="W57" s="7"/>
    </row>
    <row r="58" spans="1:23" ht="28.5" customHeight="1">
      <c r="A58" s="7"/>
      <c r="B58" s="7"/>
      <c r="C58" s="7"/>
      <c r="D58" s="7"/>
      <c r="E58" s="7"/>
      <c r="F58" s="7"/>
      <c r="G58" s="7"/>
      <c r="H58" s="7"/>
      <c r="I58" s="7"/>
      <c r="J58" s="7"/>
      <c r="K58" s="7"/>
      <c r="L58" s="7"/>
      <c r="M58" s="7"/>
      <c r="N58" s="7"/>
      <c r="O58" s="7"/>
      <c r="P58" s="7"/>
      <c r="Q58" s="7"/>
      <c r="R58" s="7"/>
      <c r="S58" s="7"/>
      <c r="T58" s="7"/>
      <c r="U58" s="7"/>
      <c r="V58" s="7"/>
      <c r="W58" s="7"/>
    </row>
    <row r="59" spans="1:23" ht="12.75">
      <c r="A59" s="7"/>
      <c r="B59" s="7"/>
      <c r="C59" s="7"/>
      <c r="D59" s="7"/>
      <c r="E59" s="7"/>
      <c r="F59" s="7"/>
      <c r="G59" s="7"/>
      <c r="H59" s="7"/>
      <c r="I59" s="7"/>
      <c r="J59" s="7"/>
      <c r="K59" s="7"/>
      <c r="L59" s="7"/>
      <c r="M59" s="7"/>
      <c r="N59" s="7"/>
      <c r="O59" s="7"/>
      <c r="P59" s="7"/>
      <c r="Q59" s="7"/>
      <c r="R59" s="7"/>
      <c r="S59" s="7"/>
      <c r="T59" s="7"/>
      <c r="U59" s="7"/>
      <c r="V59" s="7"/>
      <c r="W59" s="7"/>
    </row>
    <row r="60" spans="1:23" ht="12.75">
      <c r="A60" s="7"/>
      <c r="B60" s="7"/>
      <c r="C60" s="7"/>
      <c r="D60" s="7"/>
      <c r="E60" s="7"/>
      <c r="F60" s="7"/>
      <c r="G60" s="7"/>
      <c r="H60" s="7"/>
      <c r="I60" s="7"/>
      <c r="J60" s="7"/>
      <c r="K60" s="7"/>
      <c r="L60" s="7"/>
      <c r="M60" s="7"/>
      <c r="N60" s="7"/>
      <c r="O60" s="7"/>
      <c r="P60" s="7"/>
      <c r="Q60" s="7"/>
      <c r="R60" s="7"/>
      <c r="S60" s="7"/>
      <c r="T60" s="7"/>
      <c r="U60" s="7"/>
      <c r="V60" s="7"/>
      <c r="W60" s="7"/>
    </row>
    <row r="61" spans="1:23" ht="12.75">
      <c r="A61" s="7"/>
      <c r="B61" s="7"/>
      <c r="C61" s="7"/>
      <c r="D61" s="7"/>
      <c r="E61" s="7"/>
      <c r="F61" s="7"/>
      <c r="G61" s="7"/>
      <c r="H61" s="7"/>
      <c r="I61" s="7"/>
      <c r="J61" s="7"/>
      <c r="K61" s="7"/>
      <c r="L61" s="7"/>
      <c r="M61" s="7"/>
      <c r="N61" s="7"/>
      <c r="O61" s="7"/>
      <c r="P61" s="7"/>
      <c r="Q61" s="7"/>
      <c r="R61" s="7"/>
      <c r="S61" s="7"/>
      <c r="T61" s="7"/>
      <c r="U61" s="7"/>
      <c r="V61" s="7"/>
      <c r="W61" s="7"/>
    </row>
    <row r="62" spans="1:23" ht="12.75">
      <c r="A62" s="7"/>
      <c r="B62" s="7"/>
      <c r="C62" s="7"/>
      <c r="D62" s="7"/>
      <c r="E62" s="7"/>
      <c r="F62" s="7"/>
      <c r="G62" s="7"/>
      <c r="H62" s="7"/>
      <c r="I62" s="7"/>
      <c r="J62" s="7"/>
      <c r="K62" s="7"/>
      <c r="L62" s="7"/>
      <c r="M62" s="7"/>
      <c r="N62" s="7"/>
      <c r="O62" s="7"/>
      <c r="P62" s="7"/>
      <c r="Q62" s="7"/>
      <c r="R62" s="7"/>
      <c r="S62" s="7"/>
      <c r="T62" s="7"/>
      <c r="U62" s="7"/>
      <c r="V62" s="7"/>
      <c r="W62" s="7"/>
    </row>
    <row r="63" spans="1:23" ht="12.75">
      <c r="A63" s="7"/>
      <c r="B63" s="7"/>
      <c r="C63" s="7"/>
      <c r="D63" s="7"/>
      <c r="E63" s="7"/>
      <c r="F63" s="7"/>
      <c r="G63" s="7"/>
      <c r="H63" s="7"/>
      <c r="I63" s="7"/>
      <c r="J63" s="7"/>
      <c r="K63" s="7"/>
      <c r="L63" s="7"/>
      <c r="M63" s="7"/>
      <c r="N63" s="7"/>
      <c r="O63" s="7"/>
      <c r="P63" s="7"/>
      <c r="Q63" s="7"/>
      <c r="R63" s="7"/>
      <c r="S63" s="7"/>
      <c r="T63" s="7"/>
      <c r="U63" s="7"/>
      <c r="V63" s="7"/>
      <c r="W63" s="7"/>
    </row>
    <row r="64" spans="1:23" ht="12.75">
      <c r="A64" s="7"/>
      <c r="B64" s="7"/>
      <c r="C64" s="7"/>
      <c r="D64" s="7"/>
      <c r="E64" s="7"/>
      <c r="F64" s="7"/>
      <c r="G64" s="7"/>
      <c r="H64" s="7"/>
      <c r="I64" s="7"/>
      <c r="J64" s="7"/>
      <c r="K64" s="7"/>
      <c r="L64" s="7"/>
      <c r="M64" s="7"/>
      <c r="N64" s="7"/>
      <c r="O64" s="7"/>
      <c r="P64" s="7"/>
      <c r="Q64" s="7"/>
      <c r="R64" s="7"/>
      <c r="S64" s="7"/>
      <c r="T64" s="7"/>
      <c r="U64" s="7"/>
      <c r="V64" s="7"/>
      <c r="W64" s="7"/>
    </row>
    <row r="65" spans="1:23" ht="12.75">
      <c r="A65" s="7"/>
      <c r="B65" s="7"/>
      <c r="C65" s="7"/>
      <c r="D65" s="7"/>
      <c r="E65" s="7"/>
      <c r="F65" s="7"/>
      <c r="G65" s="7"/>
      <c r="H65" s="7"/>
      <c r="I65" s="7"/>
      <c r="J65" s="7"/>
      <c r="K65" s="7"/>
      <c r="L65" s="7"/>
      <c r="M65" s="7"/>
      <c r="N65" s="7"/>
      <c r="O65" s="7"/>
      <c r="P65" s="7"/>
      <c r="Q65" s="7"/>
      <c r="R65" s="7"/>
      <c r="S65" s="7"/>
      <c r="T65" s="7"/>
      <c r="U65" s="7"/>
      <c r="V65" s="7"/>
      <c r="W65" s="7"/>
    </row>
    <row r="66" spans="1:23" ht="12.75">
      <c r="A66" s="7"/>
      <c r="B66" s="7"/>
      <c r="C66" s="7"/>
      <c r="D66" s="7"/>
      <c r="E66" s="7"/>
      <c r="F66" s="7"/>
      <c r="G66" s="7"/>
      <c r="H66" s="7"/>
      <c r="I66" s="7"/>
      <c r="J66" s="7"/>
      <c r="K66" s="7"/>
      <c r="L66" s="7"/>
      <c r="M66" s="7"/>
      <c r="N66" s="7"/>
      <c r="O66" s="7"/>
      <c r="P66" s="7"/>
      <c r="Q66" s="7"/>
      <c r="R66" s="7"/>
      <c r="S66" s="7"/>
      <c r="T66" s="7"/>
      <c r="U66" s="7"/>
      <c r="V66" s="7"/>
      <c r="W66" s="7"/>
    </row>
    <row r="67" spans="1:23" ht="12.75">
      <c r="A67" s="7"/>
      <c r="B67" s="7"/>
      <c r="C67" s="7"/>
      <c r="D67" s="7"/>
      <c r="E67" s="7"/>
      <c r="F67" s="7"/>
      <c r="G67" s="7"/>
      <c r="H67" s="7"/>
      <c r="I67" s="7"/>
      <c r="J67" s="7"/>
      <c r="K67" s="7"/>
      <c r="L67" s="7"/>
      <c r="M67" s="7"/>
      <c r="N67" s="7"/>
      <c r="O67" s="7"/>
      <c r="P67" s="7"/>
      <c r="Q67" s="7"/>
      <c r="R67" s="7"/>
      <c r="S67" s="7"/>
      <c r="T67" s="7"/>
      <c r="U67" s="7"/>
      <c r="V67" s="7"/>
      <c r="W67" s="7"/>
    </row>
    <row r="68" spans="1:23" ht="12.75">
      <c r="A68" s="7"/>
      <c r="B68" s="7"/>
      <c r="C68" s="7"/>
      <c r="D68" s="7"/>
      <c r="E68" s="7"/>
      <c r="F68" s="7"/>
      <c r="G68" s="7"/>
      <c r="H68" s="7"/>
      <c r="I68" s="7"/>
      <c r="J68" s="7"/>
      <c r="K68" s="7"/>
      <c r="L68" s="7"/>
      <c r="M68" s="7"/>
      <c r="N68" s="7"/>
      <c r="O68" s="7"/>
      <c r="P68" s="7"/>
      <c r="Q68" s="7"/>
      <c r="R68" s="7"/>
      <c r="S68" s="7"/>
      <c r="T68" s="7"/>
      <c r="U68" s="7"/>
      <c r="V68" s="7"/>
      <c r="W68" s="7"/>
    </row>
    <row r="69" spans="1:23" ht="12.75">
      <c r="A69" s="7"/>
      <c r="B69" s="7"/>
      <c r="C69" s="7"/>
      <c r="D69" s="7"/>
      <c r="E69" s="7"/>
      <c r="F69" s="7"/>
      <c r="G69" s="7"/>
      <c r="H69" s="7"/>
      <c r="I69" s="7"/>
      <c r="J69" s="7"/>
      <c r="K69" s="7"/>
      <c r="L69" s="7"/>
      <c r="M69" s="7"/>
      <c r="N69" s="7"/>
      <c r="O69" s="7"/>
      <c r="P69" s="7"/>
      <c r="Q69" s="7"/>
      <c r="R69" s="7"/>
      <c r="S69" s="7"/>
      <c r="T69" s="7"/>
      <c r="U69" s="7"/>
      <c r="V69" s="7"/>
      <c r="W69" s="7"/>
    </row>
    <row r="70" spans="1:23" ht="12.75">
      <c r="A70" s="7"/>
      <c r="B70" s="7"/>
      <c r="C70" s="7"/>
      <c r="D70" s="7"/>
      <c r="E70" s="7"/>
      <c r="F70" s="7"/>
      <c r="G70" s="7"/>
      <c r="H70" s="7"/>
      <c r="I70" s="7"/>
      <c r="J70" s="7"/>
      <c r="K70" s="7"/>
      <c r="L70" s="7"/>
      <c r="M70" s="7"/>
      <c r="N70" s="7"/>
      <c r="O70" s="7"/>
      <c r="P70" s="7"/>
      <c r="Q70" s="7"/>
      <c r="R70" s="7"/>
      <c r="S70" s="7"/>
      <c r="T70" s="7"/>
      <c r="U70" s="7"/>
      <c r="V70" s="7"/>
      <c r="W70" s="7"/>
    </row>
    <row r="71" spans="1:23" ht="12.75">
      <c r="A71" s="7"/>
      <c r="B71" s="7"/>
      <c r="C71" s="7"/>
      <c r="D71" s="7"/>
      <c r="E71" s="7"/>
      <c r="F71" s="7"/>
      <c r="G71" s="7"/>
      <c r="H71" s="7"/>
      <c r="I71" s="7"/>
      <c r="J71" s="7"/>
      <c r="K71" s="7"/>
      <c r="L71" s="7"/>
      <c r="M71" s="7"/>
      <c r="N71" s="7"/>
      <c r="O71" s="7"/>
      <c r="P71" s="7"/>
      <c r="Q71" s="7"/>
      <c r="R71" s="7"/>
      <c r="S71" s="7"/>
      <c r="T71" s="7"/>
      <c r="U71" s="7"/>
      <c r="V71" s="7"/>
      <c r="W71" s="7"/>
    </row>
    <row r="72" spans="1:23" ht="12.75">
      <c r="A72" s="7"/>
      <c r="B72" s="7"/>
      <c r="C72" s="7"/>
      <c r="D72" s="7"/>
      <c r="E72" s="7"/>
      <c r="F72" s="7"/>
      <c r="G72" s="7"/>
      <c r="H72" s="7"/>
      <c r="I72" s="7"/>
      <c r="J72" s="7"/>
      <c r="K72" s="7"/>
      <c r="L72" s="7"/>
      <c r="M72" s="7"/>
      <c r="N72" s="7"/>
      <c r="O72" s="7"/>
      <c r="P72" s="7"/>
      <c r="Q72" s="7"/>
      <c r="R72" s="7"/>
      <c r="S72" s="7"/>
      <c r="T72" s="7"/>
      <c r="U72" s="7"/>
      <c r="V72" s="7"/>
      <c r="W72" s="7"/>
    </row>
    <row r="73" spans="1:23" ht="12.75">
      <c r="A73" s="7"/>
      <c r="B73" s="7"/>
      <c r="C73" s="7"/>
      <c r="D73" s="7"/>
      <c r="E73" s="7"/>
      <c r="F73" s="7"/>
      <c r="G73" s="7"/>
      <c r="H73" s="7"/>
      <c r="I73" s="7"/>
      <c r="J73" s="7"/>
      <c r="K73" s="7"/>
      <c r="L73" s="7"/>
      <c r="M73" s="7"/>
      <c r="N73" s="7"/>
      <c r="O73" s="7"/>
      <c r="P73" s="7"/>
      <c r="Q73" s="7"/>
      <c r="R73" s="7"/>
      <c r="S73" s="7"/>
      <c r="T73" s="7"/>
      <c r="U73" s="7"/>
      <c r="V73" s="7"/>
      <c r="W73" s="7"/>
    </row>
    <row r="74" spans="1:23" ht="12.75">
      <c r="A74" s="7"/>
      <c r="B74" s="7"/>
      <c r="C74" s="7"/>
      <c r="D74" s="7"/>
      <c r="E74" s="7"/>
      <c r="F74" s="7"/>
      <c r="G74" s="7"/>
      <c r="H74" s="7"/>
      <c r="I74" s="7"/>
      <c r="J74" s="7"/>
      <c r="K74" s="7"/>
      <c r="L74" s="7"/>
      <c r="M74" s="7"/>
      <c r="N74" s="7"/>
      <c r="O74" s="7"/>
      <c r="P74" s="7"/>
      <c r="Q74" s="7"/>
      <c r="R74" s="7"/>
      <c r="S74" s="7"/>
      <c r="T74" s="7"/>
      <c r="U74" s="7"/>
      <c r="V74" s="7"/>
      <c r="W74" s="7"/>
    </row>
    <row r="75" spans="1:23" ht="12.75">
      <c r="A75" s="7"/>
      <c r="B75" s="7"/>
      <c r="C75" s="7"/>
      <c r="D75" s="7"/>
      <c r="E75" s="7"/>
      <c r="F75" s="7"/>
      <c r="G75" s="7"/>
      <c r="H75" s="7"/>
      <c r="I75" s="7"/>
      <c r="J75" s="7"/>
      <c r="K75" s="7"/>
      <c r="L75" s="7"/>
      <c r="M75" s="7"/>
      <c r="N75" s="7"/>
      <c r="O75" s="7"/>
      <c r="P75" s="7"/>
      <c r="Q75" s="7"/>
      <c r="R75" s="7"/>
      <c r="S75" s="7"/>
      <c r="T75" s="7"/>
      <c r="U75" s="7"/>
      <c r="V75" s="7"/>
      <c r="W75" s="7"/>
    </row>
    <row r="76" spans="1:23" ht="12.75">
      <c r="A76" s="7"/>
      <c r="B76" s="7"/>
      <c r="C76" s="7"/>
      <c r="D76" s="7"/>
      <c r="E76" s="7"/>
      <c r="F76" s="7"/>
      <c r="G76" s="7"/>
      <c r="H76" s="7"/>
      <c r="I76" s="7"/>
      <c r="J76" s="7"/>
      <c r="K76" s="7"/>
      <c r="L76" s="7"/>
      <c r="M76" s="7"/>
      <c r="N76" s="7"/>
      <c r="O76" s="7"/>
      <c r="P76" s="7"/>
      <c r="Q76" s="7"/>
      <c r="R76" s="7"/>
      <c r="S76" s="7"/>
      <c r="T76" s="7"/>
      <c r="U76" s="7"/>
      <c r="V76" s="7"/>
      <c r="W76" s="7"/>
    </row>
    <row r="77" spans="1:23" ht="12.75">
      <c r="A77" s="7"/>
      <c r="B77" s="7"/>
      <c r="C77" s="7"/>
      <c r="D77" s="7"/>
      <c r="E77" s="7"/>
      <c r="F77" s="7"/>
      <c r="G77" s="7"/>
      <c r="H77" s="7"/>
      <c r="I77" s="7"/>
      <c r="J77" s="7"/>
      <c r="K77" s="7"/>
      <c r="L77" s="7"/>
      <c r="M77" s="7"/>
      <c r="N77" s="7"/>
      <c r="O77" s="7"/>
      <c r="P77" s="7"/>
      <c r="Q77" s="7"/>
      <c r="R77" s="7"/>
      <c r="S77" s="7"/>
      <c r="T77" s="7"/>
      <c r="U77" s="7"/>
      <c r="V77" s="7"/>
      <c r="W77" s="7"/>
    </row>
    <row r="78" spans="1:23" ht="12.75">
      <c r="A78" s="7"/>
      <c r="B78" s="7"/>
      <c r="C78" s="7"/>
      <c r="D78" s="7"/>
      <c r="E78" s="7"/>
      <c r="F78" s="7"/>
      <c r="G78" s="7"/>
      <c r="H78" s="7"/>
      <c r="I78" s="7"/>
      <c r="J78" s="7"/>
      <c r="K78" s="7"/>
      <c r="L78" s="7"/>
      <c r="M78" s="7"/>
      <c r="N78" s="7"/>
      <c r="O78" s="7"/>
      <c r="P78" s="7"/>
      <c r="Q78" s="7"/>
      <c r="R78" s="7"/>
      <c r="S78" s="7"/>
      <c r="T78" s="7"/>
      <c r="U78" s="7"/>
      <c r="V78" s="7"/>
      <c r="W78" s="7"/>
    </row>
    <row r="79" spans="1:23" ht="12.75">
      <c r="A79" s="7"/>
      <c r="B79" s="7"/>
      <c r="C79" s="7"/>
      <c r="D79" s="7"/>
      <c r="E79" s="7"/>
      <c r="F79" s="7"/>
      <c r="G79" s="7"/>
      <c r="H79" s="7"/>
      <c r="I79" s="7"/>
      <c r="J79" s="7"/>
      <c r="K79" s="7"/>
      <c r="L79" s="7"/>
      <c r="M79" s="7"/>
      <c r="N79" s="7"/>
      <c r="O79" s="7"/>
      <c r="P79" s="7"/>
      <c r="Q79" s="7"/>
      <c r="R79" s="7"/>
      <c r="S79" s="7"/>
      <c r="T79" s="7"/>
      <c r="U79" s="7"/>
      <c r="V79" s="7"/>
      <c r="W79" s="7"/>
    </row>
    <row r="80" spans="1:23" ht="12.75">
      <c r="A80" s="7"/>
      <c r="B80" s="7"/>
      <c r="C80" s="7"/>
      <c r="D80" s="7"/>
      <c r="E80" s="7"/>
      <c r="F80" s="7"/>
      <c r="G80" s="7"/>
      <c r="H80" s="7"/>
      <c r="I80" s="7"/>
      <c r="J80" s="7"/>
      <c r="K80" s="7"/>
      <c r="L80" s="7"/>
      <c r="M80" s="7"/>
      <c r="N80" s="7"/>
      <c r="O80" s="7"/>
      <c r="P80" s="7"/>
      <c r="Q80" s="7"/>
      <c r="R80" s="7"/>
      <c r="S80" s="7"/>
      <c r="T80" s="7"/>
      <c r="U80" s="7"/>
      <c r="V80" s="7"/>
      <c r="W80" s="7"/>
    </row>
    <row r="81" spans="1:23" ht="12.75">
      <c r="A81" s="7"/>
      <c r="B81" s="7"/>
      <c r="C81" s="7"/>
      <c r="D81" s="7"/>
      <c r="E81" s="7"/>
      <c r="F81" s="7"/>
      <c r="G81" s="7"/>
      <c r="H81" s="7"/>
      <c r="I81" s="7"/>
      <c r="J81" s="7"/>
      <c r="K81" s="7"/>
      <c r="L81" s="7"/>
      <c r="M81" s="7"/>
      <c r="N81" s="7"/>
      <c r="O81" s="7"/>
      <c r="P81" s="7"/>
      <c r="Q81" s="7"/>
      <c r="R81" s="7"/>
      <c r="S81" s="7"/>
      <c r="T81" s="7"/>
      <c r="U81" s="7"/>
      <c r="V81" s="7"/>
      <c r="W81" s="7"/>
    </row>
    <row r="82" spans="1:23" ht="12.75">
      <c r="A82" s="7"/>
      <c r="B82" s="7"/>
      <c r="C82" s="7"/>
      <c r="D82" s="7"/>
      <c r="E82" s="7"/>
      <c r="F82" s="7"/>
      <c r="G82" s="7"/>
      <c r="H82" s="7"/>
      <c r="I82" s="7"/>
      <c r="J82" s="7"/>
      <c r="K82" s="7"/>
      <c r="L82" s="7"/>
      <c r="M82" s="7"/>
      <c r="N82" s="7"/>
      <c r="O82" s="7"/>
      <c r="P82" s="7"/>
      <c r="Q82" s="7"/>
      <c r="R82" s="7"/>
      <c r="S82" s="7"/>
      <c r="T82" s="7"/>
      <c r="U82" s="7"/>
      <c r="V82" s="7"/>
      <c r="W82" s="7"/>
    </row>
    <row r="83" spans="1:23" ht="12.75">
      <c r="A83" s="7"/>
      <c r="B83" s="7"/>
      <c r="C83" s="7"/>
      <c r="D83" s="7"/>
      <c r="E83" s="7"/>
      <c r="F83" s="7"/>
      <c r="G83" s="7"/>
      <c r="H83" s="7"/>
      <c r="I83" s="7"/>
      <c r="J83" s="7"/>
      <c r="K83" s="7"/>
      <c r="L83" s="7"/>
      <c r="M83" s="7"/>
      <c r="N83" s="7"/>
      <c r="O83" s="7"/>
      <c r="P83" s="7"/>
      <c r="Q83" s="7"/>
      <c r="R83" s="7"/>
      <c r="S83" s="7"/>
      <c r="T83" s="7"/>
      <c r="U83" s="7"/>
      <c r="V83" s="7"/>
      <c r="W83" s="7"/>
    </row>
    <row r="84" spans="1:23" ht="12.75">
      <c r="A84" s="7"/>
      <c r="B84" s="7"/>
      <c r="C84" s="7"/>
      <c r="D84" s="7"/>
      <c r="E84" s="7"/>
      <c r="F84" s="7"/>
      <c r="G84" s="7"/>
      <c r="H84" s="7"/>
      <c r="I84" s="7"/>
      <c r="J84" s="7"/>
      <c r="K84" s="7"/>
      <c r="L84" s="7"/>
      <c r="M84" s="7"/>
      <c r="N84" s="7"/>
      <c r="O84" s="7"/>
      <c r="P84" s="7"/>
      <c r="Q84" s="7"/>
      <c r="R84" s="7"/>
      <c r="S84" s="7"/>
      <c r="T84" s="7"/>
      <c r="U84" s="7"/>
      <c r="V84" s="7"/>
      <c r="W84" s="7"/>
    </row>
    <row r="85" spans="1:23" ht="12.75">
      <c r="A85" s="7"/>
      <c r="B85" s="7"/>
      <c r="C85" s="7"/>
      <c r="D85" s="7"/>
      <c r="E85" s="7"/>
      <c r="F85" s="7"/>
      <c r="G85" s="7"/>
      <c r="H85" s="7"/>
      <c r="I85" s="7"/>
      <c r="J85" s="7"/>
      <c r="K85" s="7"/>
      <c r="L85" s="7"/>
      <c r="M85" s="7"/>
      <c r="N85" s="7"/>
      <c r="O85" s="7"/>
      <c r="P85" s="7"/>
      <c r="Q85" s="7"/>
      <c r="R85" s="7"/>
      <c r="S85" s="7"/>
      <c r="T85" s="7"/>
      <c r="U85" s="7"/>
      <c r="V85" s="7"/>
      <c r="W85" s="7"/>
    </row>
    <row r="86" spans="1:23" ht="12.75">
      <c r="A86" s="7"/>
      <c r="B86" s="7"/>
      <c r="C86" s="7"/>
      <c r="D86" s="7"/>
      <c r="E86" s="7"/>
      <c r="F86" s="7"/>
      <c r="G86" s="7"/>
      <c r="H86" s="7"/>
      <c r="I86" s="7"/>
      <c r="J86" s="7"/>
      <c r="K86" s="7"/>
      <c r="L86" s="7"/>
      <c r="M86" s="7"/>
      <c r="N86" s="7"/>
      <c r="O86" s="7"/>
      <c r="P86" s="7"/>
      <c r="Q86" s="7"/>
      <c r="R86" s="7"/>
      <c r="S86" s="7"/>
      <c r="T86" s="7"/>
      <c r="U86" s="7"/>
      <c r="V86" s="7"/>
      <c r="W86" s="7"/>
    </row>
    <row r="87" spans="1:23" ht="12.75">
      <c r="A87" s="7"/>
      <c r="B87" s="7"/>
      <c r="C87" s="7"/>
      <c r="D87" s="7"/>
      <c r="E87" s="7"/>
      <c r="F87" s="7"/>
      <c r="G87" s="7"/>
      <c r="H87" s="7"/>
      <c r="I87" s="7"/>
      <c r="J87" s="7"/>
      <c r="K87" s="7"/>
      <c r="L87" s="7"/>
      <c r="M87" s="7"/>
      <c r="N87" s="7"/>
      <c r="O87" s="7"/>
      <c r="P87" s="7"/>
      <c r="Q87" s="7"/>
      <c r="R87" s="7"/>
      <c r="S87" s="7"/>
      <c r="T87" s="7"/>
      <c r="U87" s="7"/>
      <c r="V87" s="7"/>
      <c r="W87" s="7"/>
    </row>
    <row r="88" spans="1:23" ht="12.75">
      <c r="A88" s="7"/>
      <c r="B88" s="7"/>
      <c r="C88" s="7"/>
      <c r="D88" s="7"/>
      <c r="E88" s="7"/>
      <c r="F88" s="7"/>
      <c r="G88" s="7"/>
      <c r="H88" s="7"/>
      <c r="I88" s="7"/>
      <c r="J88" s="7"/>
      <c r="K88" s="7"/>
      <c r="L88" s="7"/>
      <c r="M88" s="7"/>
      <c r="N88" s="7"/>
      <c r="O88" s="7"/>
      <c r="P88" s="7"/>
      <c r="Q88" s="7"/>
      <c r="R88" s="7"/>
      <c r="S88" s="7"/>
      <c r="T88" s="7"/>
      <c r="U88" s="7"/>
      <c r="V88" s="7"/>
      <c r="W88" s="7"/>
    </row>
    <row r="89" spans="1:23" ht="12.75">
      <c r="A89" s="7"/>
      <c r="B89" s="7"/>
      <c r="C89" s="7"/>
      <c r="D89" s="7"/>
      <c r="E89" s="7"/>
      <c r="F89" s="7"/>
      <c r="G89" s="7"/>
      <c r="H89" s="7"/>
      <c r="I89" s="7"/>
      <c r="J89" s="7"/>
      <c r="K89" s="7"/>
      <c r="L89" s="7"/>
      <c r="M89" s="7"/>
      <c r="N89" s="7"/>
      <c r="O89" s="7"/>
      <c r="P89" s="7"/>
      <c r="Q89" s="7"/>
      <c r="R89" s="7"/>
      <c r="S89" s="7"/>
      <c r="T89" s="7"/>
      <c r="U89" s="7"/>
      <c r="V89" s="7"/>
      <c r="W89" s="7"/>
    </row>
    <row r="90" spans="1:23" ht="12.75">
      <c r="A90" s="7"/>
      <c r="B90" s="7"/>
      <c r="C90" s="7"/>
      <c r="D90" s="7"/>
      <c r="E90" s="7"/>
      <c r="F90" s="7"/>
      <c r="G90" s="7"/>
      <c r="H90" s="7"/>
      <c r="I90" s="7"/>
      <c r="J90" s="7"/>
      <c r="K90" s="7"/>
      <c r="L90" s="7"/>
      <c r="M90" s="7"/>
      <c r="N90" s="7"/>
      <c r="O90" s="7"/>
      <c r="P90" s="7"/>
      <c r="Q90" s="7"/>
      <c r="R90" s="7"/>
      <c r="S90" s="7"/>
      <c r="T90" s="7"/>
      <c r="U90" s="7"/>
      <c r="V90" s="7"/>
      <c r="W90" s="7"/>
    </row>
    <row r="91" spans="1:23" ht="12.75">
      <c r="A91" s="7"/>
      <c r="B91" s="7"/>
      <c r="C91" s="7"/>
      <c r="D91" s="7"/>
      <c r="E91" s="7"/>
      <c r="F91" s="7"/>
      <c r="G91" s="7"/>
      <c r="H91" s="7"/>
      <c r="I91" s="7"/>
      <c r="J91" s="7"/>
      <c r="K91" s="7"/>
      <c r="L91" s="7"/>
      <c r="M91" s="7"/>
      <c r="N91" s="7"/>
      <c r="O91" s="7"/>
      <c r="P91" s="7"/>
      <c r="Q91" s="7"/>
      <c r="R91" s="7"/>
      <c r="S91" s="7"/>
      <c r="T91" s="7"/>
      <c r="U91" s="7"/>
      <c r="V91" s="7"/>
      <c r="W91" s="7"/>
    </row>
    <row r="92" spans="1:23" ht="12.75">
      <c r="A92" s="7"/>
      <c r="B92" s="7"/>
      <c r="C92" s="7"/>
      <c r="D92" s="7"/>
      <c r="E92" s="7"/>
      <c r="F92" s="7"/>
      <c r="G92" s="7"/>
      <c r="H92" s="7"/>
      <c r="I92" s="7"/>
      <c r="J92" s="7"/>
      <c r="K92" s="7"/>
      <c r="L92" s="7"/>
      <c r="M92" s="7"/>
      <c r="N92" s="7"/>
      <c r="O92" s="7"/>
      <c r="P92" s="7"/>
      <c r="Q92" s="7"/>
      <c r="R92" s="7"/>
      <c r="S92" s="7"/>
      <c r="T92" s="7"/>
      <c r="U92" s="7"/>
      <c r="V92" s="7"/>
      <c r="W92" s="7"/>
    </row>
    <row r="93" spans="1:23" ht="12.75">
      <c r="A93" s="7"/>
      <c r="B93" s="7"/>
      <c r="C93" s="7"/>
      <c r="D93" s="7"/>
      <c r="E93" s="7"/>
      <c r="F93" s="7"/>
      <c r="G93" s="7"/>
      <c r="H93" s="7"/>
      <c r="I93" s="7"/>
      <c r="J93" s="7"/>
      <c r="K93" s="7"/>
      <c r="L93" s="7"/>
      <c r="M93" s="7"/>
      <c r="N93" s="7"/>
      <c r="O93" s="7"/>
      <c r="P93" s="7"/>
      <c r="Q93" s="7"/>
      <c r="R93" s="7"/>
      <c r="S93" s="7"/>
      <c r="T93" s="7"/>
      <c r="U93" s="7"/>
      <c r="V93" s="7"/>
      <c r="W93" s="7"/>
    </row>
    <row r="94" spans="1:23" ht="12.75">
      <c r="A94" s="7"/>
      <c r="B94" s="7"/>
      <c r="C94" s="7"/>
      <c r="D94" s="7"/>
      <c r="E94" s="7"/>
      <c r="F94" s="7"/>
      <c r="G94" s="7"/>
      <c r="H94" s="7"/>
      <c r="I94" s="7"/>
      <c r="J94" s="7"/>
      <c r="K94" s="7"/>
      <c r="L94" s="7"/>
      <c r="M94" s="7"/>
      <c r="N94" s="7"/>
      <c r="O94" s="7"/>
      <c r="P94" s="7"/>
      <c r="Q94" s="7"/>
      <c r="R94" s="7"/>
      <c r="S94" s="7"/>
      <c r="T94" s="7"/>
      <c r="U94" s="7"/>
      <c r="V94" s="7"/>
      <c r="W94" s="7"/>
    </row>
    <row r="95" spans="1:23" ht="12.75">
      <c r="A95" s="7"/>
      <c r="B95" s="7"/>
      <c r="C95" s="7"/>
      <c r="D95" s="7"/>
      <c r="E95" s="7"/>
      <c r="F95" s="7"/>
      <c r="G95" s="7"/>
      <c r="H95" s="7"/>
      <c r="I95" s="7"/>
      <c r="J95" s="7"/>
      <c r="K95" s="7"/>
      <c r="L95" s="7"/>
      <c r="M95" s="7"/>
      <c r="N95" s="7"/>
      <c r="O95" s="7"/>
      <c r="P95" s="7"/>
      <c r="Q95" s="7"/>
      <c r="R95" s="7"/>
      <c r="S95" s="7"/>
      <c r="T95" s="7"/>
      <c r="U95" s="7"/>
      <c r="V95" s="7"/>
      <c r="W95" s="7"/>
    </row>
    <row r="96" spans="1:23" ht="12.75">
      <c r="A96" s="7"/>
      <c r="B96" s="7"/>
      <c r="C96" s="7"/>
      <c r="D96" s="7"/>
      <c r="E96" s="7"/>
      <c r="F96" s="7"/>
      <c r="G96" s="7"/>
      <c r="H96" s="7"/>
      <c r="I96" s="7"/>
      <c r="J96" s="7"/>
      <c r="K96" s="7"/>
      <c r="L96" s="7"/>
      <c r="M96" s="7"/>
      <c r="N96" s="7"/>
      <c r="O96" s="7"/>
      <c r="P96" s="7"/>
      <c r="Q96" s="7"/>
      <c r="R96" s="7"/>
      <c r="S96" s="7"/>
      <c r="T96" s="7"/>
      <c r="U96" s="7"/>
      <c r="V96" s="7"/>
      <c r="W96" s="7"/>
    </row>
    <row r="97" spans="1:23" ht="12.75">
      <c r="A97" s="7"/>
      <c r="B97" s="7"/>
      <c r="C97" s="7"/>
      <c r="D97" s="7"/>
      <c r="E97" s="7"/>
      <c r="F97" s="7"/>
      <c r="G97" s="7"/>
      <c r="H97" s="7"/>
      <c r="I97" s="7"/>
      <c r="J97" s="7"/>
      <c r="K97" s="7"/>
      <c r="L97" s="7"/>
      <c r="M97" s="7"/>
      <c r="N97" s="7"/>
      <c r="O97" s="7"/>
      <c r="P97" s="7"/>
      <c r="Q97" s="7"/>
      <c r="R97" s="7"/>
      <c r="S97" s="7"/>
      <c r="T97" s="7"/>
      <c r="U97" s="7"/>
      <c r="V97" s="7"/>
      <c r="W97" s="7"/>
    </row>
    <row r="98" spans="1:23" ht="12.75">
      <c r="A98" s="7"/>
      <c r="B98" s="7"/>
      <c r="C98" s="7"/>
      <c r="D98" s="7"/>
      <c r="E98" s="7"/>
      <c r="F98" s="7"/>
      <c r="G98" s="7"/>
      <c r="H98" s="7"/>
      <c r="I98" s="7"/>
      <c r="J98" s="7"/>
      <c r="K98" s="7"/>
      <c r="L98" s="7"/>
      <c r="M98" s="7"/>
      <c r="N98" s="7"/>
      <c r="O98" s="7"/>
      <c r="P98" s="7"/>
      <c r="Q98" s="7"/>
      <c r="R98" s="7"/>
      <c r="S98" s="7"/>
      <c r="T98" s="7"/>
      <c r="U98" s="7"/>
      <c r="V98" s="7"/>
      <c r="W98" s="7"/>
    </row>
    <row r="99" spans="1:23" ht="12.75">
      <c r="A99" s="7"/>
      <c r="B99" s="7"/>
      <c r="C99" s="7"/>
      <c r="D99" s="7"/>
      <c r="E99" s="7"/>
      <c r="F99" s="7"/>
      <c r="G99" s="7"/>
      <c r="H99" s="7"/>
      <c r="I99" s="7"/>
      <c r="J99" s="7"/>
      <c r="K99" s="7"/>
      <c r="L99" s="7"/>
      <c r="M99" s="7"/>
      <c r="N99" s="7"/>
      <c r="O99" s="7"/>
      <c r="P99" s="7"/>
      <c r="Q99" s="7"/>
      <c r="R99" s="7"/>
      <c r="S99" s="7"/>
      <c r="T99" s="7"/>
      <c r="U99" s="7"/>
      <c r="V99" s="7"/>
      <c r="W99" s="7"/>
    </row>
    <row r="100" spans="1:23" ht="12.75">
      <c r="A100" s="7"/>
      <c r="B100" s="7"/>
      <c r="C100" s="7"/>
      <c r="D100" s="7"/>
      <c r="E100" s="7"/>
      <c r="F100" s="7"/>
      <c r="G100" s="7"/>
      <c r="H100" s="7"/>
      <c r="I100" s="7"/>
      <c r="J100" s="7"/>
      <c r="K100" s="7"/>
      <c r="L100" s="7"/>
      <c r="M100" s="7"/>
      <c r="N100" s="7"/>
      <c r="O100" s="7"/>
      <c r="P100" s="7"/>
      <c r="Q100" s="7"/>
      <c r="R100" s="7"/>
      <c r="S100" s="7"/>
      <c r="T100" s="7"/>
      <c r="U100" s="7"/>
      <c r="V100" s="7"/>
      <c r="W100" s="7"/>
    </row>
    <row r="101" spans="1:23" ht="12.75">
      <c r="A101" s="7"/>
      <c r="B101" s="7"/>
      <c r="C101" s="7"/>
      <c r="D101" s="7"/>
      <c r="E101" s="7"/>
      <c r="F101" s="7"/>
      <c r="G101" s="7"/>
      <c r="H101" s="7"/>
      <c r="I101" s="7"/>
      <c r="J101" s="7"/>
      <c r="K101" s="7"/>
      <c r="L101" s="7"/>
      <c r="M101" s="7"/>
      <c r="N101" s="7"/>
      <c r="O101" s="7"/>
      <c r="P101" s="7"/>
      <c r="Q101" s="7"/>
      <c r="R101" s="7"/>
      <c r="S101" s="7"/>
      <c r="T101" s="7"/>
      <c r="U101" s="7"/>
      <c r="V101" s="7"/>
      <c r="W101" s="7"/>
    </row>
    <row r="102" spans="1:23" ht="12.75">
      <c r="A102" s="7"/>
      <c r="B102" s="7"/>
      <c r="C102" s="7"/>
      <c r="D102" s="7"/>
      <c r="E102" s="7"/>
      <c r="F102" s="7"/>
      <c r="G102" s="7"/>
      <c r="H102" s="7"/>
      <c r="I102" s="7"/>
      <c r="J102" s="7"/>
      <c r="K102" s="7"/>
      <c r="L102" s="7"/>
      <c r="M102" s="7"/>
      <c r="N102" s="7"/>
      <c r="O102" s="7"/>
      <c r="P102" s="7"/>
      <c r="Q102" s="7"/>
      <c r="R102" s="7"/>
      <c r="S102" s="7"/>
      <c r="T102" s="7"/>
      <c r="U102" s="7"/>
      <c r="V102" s="7"/>
      <c r="W102" s="7"/>
    </row>
    <row r="103" spans="1:23" ht="12.75">
      <c r="A103" s="7"/>
      <c r="B103" s="7"/>
      <c r="C103" s="7"/>
      <c r="D103" s="7"/>
      <c r="E103" s="7"/>
      <c r="F103" s="7"/>
      <c r="G103" s="7"/>
      <c r="H103" s="7"/>
      <c r="I103" s="7"/>
      <c r="J103" s="7"/>
      <c r="K103" s="7"/>
      <c r="L103" s="7"/>
      <c r="M103" s="7"/>
      <c r="N103" s="7"/>
      <c r="O103" s="7"/>
      <c r="P103" s="7"/>
      <c r="Q103" s="7"/>
      <c r="R103" s="7"/>
      <c r="S103" s="7"/>
      <c r="T103" s="7"/>
      <c r="U103" s="7"/>
      <c r="V103" s="7"/>
      <c r="W103" s="7"/>
    </row>
    <row r="104" spans="1:23" ht="12.75">
      <c r="A104" s="7"/>
      <c r="B104" s="7"/>
      <c r="C104" s="7"/>
      <c r="D104" s="7"/>
      <c r="E104" s="7"/>
      <c r="F104" s="7"/>
      <c r="G104" s="7"/>
      <c r="H104" s="7"/>
      <c r="I104" s="7"/>
      <c r="J104" s="7"/>
      <c r="K104" s="7"/>
      <c r="L104" s="7"/>
      <c r="M104" s="7"/>
      <c r="N104" s="7"/>
      <c r="O104" s="7"/>
      <c r="P104" s="7"/>
      <c r="Q104" s="7"/>
      <c r="R104" s="7"/>
      <c r="S104" s="7"/>
      <c r="T104" s="7"/>
      <c r="U104" s="7"/>
      <c r="V104" s="7"/>
      <c r="W104" s="7"/>
    </row>
    <row r="105" spans="1:23" ht="12.75">
      <c r="A105" s="7"/>
      <c r="B105" s="7"/>
      <c r="C105" s="7"/>
      <c r="D105" s="7"/>
      <c r="E105" s="7"/>
      <c r="F105" s="7"/>
      <c r="G105" s="7"/>
      <c r="H105" s="7"/>
      <c r="I105" s="7"/>
      <c r="J105" s="7"/>
      <c r="K105" s="7"/>
      <c r="L105" s="7"/>
      <c r="M105" s="7"/>
      <c r="N105" s="7"/>
      <c r="O105" s="7"/>
      <c r="P105" s="7"/>
      <c r="Q105" s="7"/>
      <c r="R105" s="7"/>
      <c r="S105" s="7"/>
      <c r="T105" s="7"/>
      <c r="U105" s="7"/>
      <c r="V105" s="7"/>
      <c r="W105" s="7"/>
    </row>
    <row r="106" spans="1:23" ht="12.75">
      <c r="A106" s="7"/>
      <c r="B106" s="7"/>
      <c r="C106" s="7"/>
      <c r="D106" s="7"/>
      <c r="E106" s="7"/>
      <c r="F106" s="7"/>
      <c r="G106" s="7"/>
      <c r="H106" s="7"/>
      <c r="I106" s="7"/>
      <c r="J106" s="7"/>
      <c r="K106" s="7"/>
      <c r="L106" s="7"/>
      <c r="M106" s="7"/>
      <c r="N106" s="7"/>
      <c r="O106" s="7"/>
      <c r="P106" s="7"/>
      <c r="Q106" s="7"/>
      <c r="R106" s="7"/>
      <c r="S106" s="7"/>
      <c r="T106" s="7"/>
      <c r="U106" s="7"/>
      <c r="V106" s="7"/>
      <c r="W106" s="7"/>
    </row>
    <row r="107" spans="1:23" ht="12.75">
      <c r="A107" s="7"/>
      <c r="B107" s="7"/>
      <c r="C107" s="7"/>
      <c r="D107" s="7"/>
      <c r="E107" s="7"/>
      <c r="F107" s="7"/>
      <c r="G107" s="7"/>
      <c r="H107" s="7"/>
      <c r="I107" s="7"/>
      <c r="J107" s="7"/>
      <c r="K107" s="7"/>
      <c r="L107" s="7"/>
      <c r="M107" s="7"/>
      <c r="N107" s="7"/>
      <c r="O107" s="7"/>
      <c r="P107" s="7"/>
      <c r="Q107" s="7"/>
      <c r="R107" s="7"/>
      <c r="S107" s="7"/>
      <c r="T107" s="7"/>
      <c r="U107" s="7"/>
      <c r="V107" s="7"/>
      <c r="W107" s="7"/>
    </row>
    <row r="108" spans="1:23" ht="12.75">
      <c r="A108" s="7"/>
      <c r="B108" s="7"/>
      <c r="C108" s="7"/>
      <c r="D108" s="7"/>
      <c r="E108" s="7"/>
      <c r="F108" s="7"/>
      <c r="G108" s="7"/>
      <c r="H108" s="7"/>
      <c r="I108" s="7"/>
      <c r="J108" s="7"/>
      <c r="K108" s="7"/>
      <c r="L108" s="7"/>
      <c r="M108" s="7"/>
      <c r="N108" s="7"/>
      <c r="O108" s="7"/>
      <c r="P108" s="7"/>
      <c r="Q108" s="7"/>
      <c r="R108" s="7"/>
      <c r="S108" s="7"/>
      <c r="T108" s="7"/>
      <c r="U108" s="7"/>
      <c r="V108" s="7"/>
      <c r="W108" s="7"/>
    </row>
    <row r="109" spans="1:23" ht="12.75">
      <c r="A109" s="7"/>
      <c r="B109" s="7"/>
      <c r="C109" s="7"/>
      <c r="D109" s="7"/>
      <c r="E109" s="7"/>
      <c r="F109" s="7"/>
      <c r="G109" s="7"/>
      <c r="H109" s="7"/>
      <c r="I109" s="7"/>
      <c r="J109" s="7"/>
      <c r="K109" s="7"/>
      <c r="L109" s="7"/>
      <c r="M109" s="7"/>
      <c r="N109" s="7"/>
      <c r="O109" s="7"/>
      <c r="P109" s="7"/>
      <c r="Q109" s="7"/>
      <c r="R109" s="7"/>
      <c r="S109" s="7"/>
      <c r="T109" s="7"/>
      <c r="U109" s="7"/>
      <c r="V109" s="7"/>
      <c r="W109" s="7"/>
    </row>
    <row r="110" spans="1:23" ht="12.75">
      <c r="A110" s="7"/>
      <c r="B110" s="7"/>
      <c r="C110" s="7"/>
      <c r="D110" s="7"/>
      <c r="E110" s="7"/>
      <c r="F110" s="7"/>
      <c r="G110" s="7"/>
      <c r="H110" s="7"/>
      <c r="I110" s="7"/>
      <c r="J110" s="7"/>
      <c r="K110" s="7"/>
      <c r="L110" s="7"/>
      <c r="M110" s="7"/>
      <c r="N110" s="7"/>
      <c r="O110" s="7"/>
      <c r="P110" s="7"/>
      <c r="Q110" s="7"/>
      <c r="R110" s="7"/>
      <c r="S110" s="7"/>
      <c r="T110" s="7"/>
      <c r="U110" s="7"/>
      <c r="V110" s="7"/>
      <c r="W110" s="7"/>
    </row>
    <row r="111" spans="1:23" ht="12.75">
      <c r="A111" s="7"/>
      <c r="B111" s="7"/>
      <c r="C111" s="7"/>
      <c r="D111" s="7"/>
      <c r="E111" s="7"/>
      <c r="F111" s="7"/>
      <c r="G111" s="7"/>
      <c r="H111" s="7"/>
      <c r="I111" s="7"/>
      <c r="J111" s="7"/>
      <c r="K111" s="7"/>
      <c r="L111" s="7"/>
      <c r="M111" s="7"/>
      <c r="N111" s="7"/>
      <c r="O111" s="7"/>
      <c r="P111" s="7"/>
      <c r="Q111" s="7"/>
      <c r="R111" s="7"/>
      <c r="S111" s="7"/>
      <c r="T111" s="7"/>
      <c r="U111" s="7"/>
      <c r="V111" s="7"/>
      <c r="W111" s="7"/>
    </row>
    <row r="112" spans="1:23" ht="12.75">
      <c r="A112" s="7"/>
      <c r="B112" s="7"/>
      <c r="C112" s="7"/>
      <c r="D112" s="7"/>
      <c r="E112" s="7"/>
      <c r="F112" s="7"/>
      <c r="G112" s="7"/>
      <c r="H112" s="7"/>
      <c r="I112" s="7"/>
      <c r="J112" s="7"/>
      <c r="K112" s="7"/>
      <c r="L112" s="7"/>
      <c r="M112" s="7"/>
      <c r="N112" s="7"/>
      <c r="O112" s="7"/>
      <c r="P112" s="7"/>
      <c r="Q112" s="7"/>
      <c r="R112" s="7"/>
      <c r="S112" s="7"/>
      <c r="T112" s="7"/>
      <c r="U112" s="7"/>
      <c r="V112" s="7"/>
      <c r="W112" s="7"/>
    </row>
    <row r="113" spans="1:23" ht="12.75">
      <c r="A113" s="7"/>
      <c r="B113" s="7"/>
      <c r="C113" s="7"/>
      <c r="D113" s="7"/>
      <c r="E113" s="7"/>
      <c r="F113" s="7"/>
      <c r="G113" s="7"/>
      <c r="H113" s="7"/>
      <c r="I113" s="7"/>
      <c r="J113" s="7"/>
      <c r="K113" s="7"/>
      <c r="L113" s="7"/>
      <c r="M113" s="7"/>
      <c r="N113" s="7"/>
      <c r="O113" s="7"/>
      <c r="P113" s="7"/>
      <c r="Q113" s="7"/>
      <c r="R113" s="7"/>
      <c r="S113" s="7"/>
      <c r="T113" s="7"/>
      <c r="U113" s="7"/>
      <c r="V113" s="7"/>
      <c r="W113" s="7"/>
    </row>
    <row r="114" spans="1:23" ht="12.75">
      <c r="A114" s="7"/>
      <c r="B114" s="7"/>
      <c r="C114" s="7"/>
      <c r="D114" s="7"/>
      <c r="E114" s="7"/>
      <c r="F114" s="7"/>
      <c r="G114" s="7"/>
      <c r="H114" s="7"/>
      <c r="I114" s="7"/>
      <c r="J114" s="7"/>
      <c r="K114" s="7"/>
      <c r="L114" s="7"/>
      <c r="M114" s="7"/>
      <c r="N114" s="7"/>
      <c r="O114" s="7"/>
      <c r="P114" s="7"/>
      <c r="Q114" s="7"/>
      <c r="R114" s="7"/>
      <c r="S114" s="7"/>
      <c r="T114" s="7"/>
      <c r="U114" s="7"/>
      <c r="V114" s="7"/>
      <c r="W114" s="7"/>
    </row>
    <row r="115" spans="1:23" ht="12.75">
      <c r="A115" s="7"/>
      <c r="B115" s="7"/>
      <c r="C115" s="7"/>
      <c r="D115" s="7"/>
      <c r="E115" s="7"/>
      <c r="F115" s="7"/>
      <c r="G115" s="7"/>
      <c r="H115" s="7"/>
      <c r="I115" s="7"/>
      <c r="J115" s="7"/>
      <c r="K115" s="7"/>
      <c r="L115" s="7"/>
      <c r="M115" s="7"/>
      <c r="N115" s="7"/>
      <c r="O115" s="7"/>
      <c r="P115" s="7"/>
      <c r="Q115" s="7"/>
      <c r="R115" s="7"/>
      <c r="S115" s="7"/>
      <c r="T115" s="7"/>
      <c r="U115" s="7"/>
      <c r="V115" s="7"/>
      <c r="W115" s="7"/>
    </row>
    <row r="116" spans="1:23" ht="12.75">
      <c r="A116" s="7"/>
      <c r="B116" s="7"/>
      <c r="C116" s="7"/>
      <c r="D116" s="7"/>
      <c r="E116" s="7"/>
      <c r="F116" s="7"/>
      <c r="G116" s="7"/>
      <c r="H116" s="7"/>
      <c r="I116" s="7"/>
      <c r="J116" s="7"/>
      <c r="K116" s="7"/>
      <c r="L116" s="7"/>
      <c r="M116" s="7"/>
      <c r="N116" s="7"/>
      <c r="O116" s="7"/>
      <c r="P116" s="7"/>
      <c r="Q116" s="7"/>
      <c r="R116" s="7"/>
      <c r="S116" s="7"/>
      <c r="T116" s="7"/>
      <c r="U116" s="7"/>
      <c r="V116" s="7"/>
      <c r="W116" s="7"/>
    </row>
    <row r="117" spans="1:23" ht="12.75">
      <c r="A117" s="7"/>
      <c r="B117" s="7"/>
      <c r="C117" s="7"/>
      <c r="D117" s="7"/>
      <c r="E117" s="7"/>
      <c r="F117" s="7"/>
      <c r="G117" s="7"/>
      <c r="H117" s="7"/>
      <c r="I117" s="7"/>
      <c r="J117" s="7"/>
      <c r="K117" s="7"/>
      <c r="L117" s="7"/>
      <c r="M117" s="7"/>
      <c r="N117" s="7"/>
      <c r="O117" s="7"/>
      <c r="P117" s="7"/>
      <c r="Q117" s="7"/>
      <c r="R117" s="7"/>
      <c r="S117" s="7"/>
      <c r="T117" s="7"/>
      <c r="U117" s="7"/>
      <c r="V117" s="7"/>
      <c r="W117" s="7"/>
    </row>
    <row r="118" spans="1:23" ht="12.75">
      <c r="A118" s="7"/>
      <c r="B118" s="7"/>
      <c r="C118" s="7"/>
      <c r="D118" s="7"/>
      <c r="E118" s="7"/>
      <c r="F118" s="7"/>
      <c r="G118" s="7"/>
      <c r="H118" s="7"/>
      <c r="I118" s="7"/>
      <c r="J118" s="7"/>
      <c r="K118" s="7"/>
      <c r="L118" s="7"/>
      <c r="M118" s="7"/>
      <c r="N118" s="7"/>
      <c r="O118" s="7"/>
      <c r="P118" s="7"/>
      <c r="Q118" s="7"/>
      <c r="R118" s="7"/>
      <c r="S118" s="7"/>
      <c r="T118" s="7"/>
      <c r="U118" s="7"/>
      <c r="V118" s="7"/>
      <c r="W118" s="7"/>
    </row>
    <row r="119" spans="1:23" ht="12.75">
      <c r="A119" s="7"/>
      <c r="B119" s="7"/>
      <c r="C119" s="7"/>
      <c r="D119" s="7"/>
      <c r="E119" s="7"/>
      <c r="F119" s="7"/>
      <c r="G119" s="7"/>
      <c r="H119" s="7"/>
      <c r="I119" s="7"/>
      <c r="J119" s="7"/>
      <c r="K119" s="7"/>
      <c r="L119" s="7"/>
      <c r="M119" s="7"/>
      <c r="N119" s="7"/>
      <c r="O119" s="7"/>
      <c r="P119" s="7"/>
      <c r="Q119" s="7"/>
      <c r="R119" s="7"/>
      <c r="S119" s="7"/>
      <c r="T119" s="7"/>
      <c r="U119" s="7"/>
      <c r="V119" s="7"/>
      <c r="W119" s="7"/>
    </row>
    <row r="120" spans="1:23" ht="12.75">
      <c r="A120" s="7"/>
      <c r="B120" s="7"/>
      <c r="C120" s="7"/>
      <c r="D120" s="7"/>
      <c r="E120" s="7"/>
      <c r="F120" s="7"/>
      <c r="G120" s="7"/>
      <c r="H120" s="7"/>
      <c r="I120" s="7"/>
      <c r="J120" s="7"/>
      <c r="K120" s="7"/>
      <c r="L120" s="7"/>
      <c r="M120" s="7"/>
      <c r="N120" s="7"/>
      <c r="O120" s="7"/>
      <c r="P120" s="7"/>
      <c r="Q120" s="7"/>
      <c r="R120" s="7"/>
      <c r="S120" s="7"/>
      <c r="T120" s="7"/>
      <c r="U120" s="7"/>
      <c r="V120" s="7"/>
      <c r="W120" s="7"/>
    </row>
    <row r="121" spans="1:23" ht="12.75">
      <c r="A121" s="7"/>
      <c r="B121" s="7"/>
      <c r="C121" s="7"/>
      <c r="D121" s="7"/>
      <c r="E121" s="7"/>
      <c r="F121" s="7"/>
      <c r="G121" s="7"/>
      <c r="H121" s="7"/>
      <c r="I121" s="7"/>
      <c r="J121" s="7"/>
      <c r="K121" s="7"/>
      <c r="L121" s="7"/>
      <c r="M121" s="7"/>
      <c r="N121" s="7"/>
      <c r="O121" s="7"/>
      <c r="P121" s="7"/>
      <c r="Q121" s="7"/>
      <c r="R121" s="7"/>
      <c r="S121" s="7"/>
      <c r="T121" s="7"/>
      <c r="U121" s="7"/>
      <c r="V121" s="7"/>
      <c r="W121" s="7"/>
    </row>
    <row r="122" spans="1:23" ht="12.75">
      <c r="A122" s="7"/>
      <c r="B122" s="7"/>
      <c r="C122" s="7"/>
      <c r="D122" s="7"/>
      <c r="E122" s="7"/>
      <c r="F122" s="7"/>
      <c r="G122" s="7"/>
      <c r="H122" s="7"/>
      <c r="I122" s="7"/>
      <c r="J122" s="7"/>
      <c r="K122" s="7"/>
      <c r="L122" s="7"/>
      <c r="M122" s="7"/>
      <c r="N122" s="7"/>
      <c r="O122" s="7"/>
      <c r="P122" s="7"/>
      <c r="Q122" s="7"/>
      <c r="R122" s="7"/>
      <c r="S122" s="7"/>
      <c r="T122" s="7"/>
      <c r="U122" s="7"/>
      <c r="V122" s="7"/>
      <c r="W122" s="7"/>
    </row>
    <row r="123" spans="1:23" ht="12.75">
      <c r="A123" s="7"/>
      <c r="B123" s="7"/>
      <c r="C123" s="7"/>
      <c r="D123" s="7"/>
      <c r="E123" s="7"/>
      <c r="F123" s="7"/>
      <c r="G123" s="7"/>
      <c r="H123" s="7"/>
      <c r="I123" s="7"/>
      <c r="J123" s="7"/>
      <c r="K123" s="7"/>
      <c r="L123" s="7"/>
      <c r="M123" s="7"/>
      <c r="N123" s="7"/>
      <c r="O123" s="7"/>
      <c r="P123" s="7"/>
      <c r="Q123" s="7"/>
      <c r="R123" s="7"/>
      <c r="S123" s="7"/>
      <c r="T123" s="7"/>
      <c r="U123" s="7"/>
      <c r="V123" s="7"/>
      <c r="W123" s="7"/>
    </row>
    <row r="124" spans="1:23" ht="12.75">
      <c r="A124" s="7"/>
      <c r="B124" s="7"/>
      <c r="C124" s="7"/>
      <c r="D124" s="7"/>
      <c r="E124" s="7"/>
      <c r="F124" s="7"/>
      <c r="G124" s="7"/>
      <c r="H124" s="7"/>
      <c r="I124" s="7"/>
      <c r="J124" s="7"/>
      <c r="K124" s="7"/>
      <c r="L124" s="7"/>
      <c r="M124" s="7"/>
      <c r="N124" s="7"/>
      <c r="O124" s="7"/>
      <c r="P124" s="7"/>
      <c r="Q124" s="7"/>
      <c r="R124" s="7"/>
      <c r="S124" s="7"/>
      <c r="T124" s="7"/>
      <c r="U124" s="7"/>
      <c r="V124" s="7"/>
      <c r="W124" s="7"/>
    </row>
    <row r="125" spans="1:23" ht="12.75">
      <c r="A125" s="7"/>
      <c r="B125" s="7"/>
      <c r="C125" s="7"/>
      <c r="D125" s="7"/>
      <c r="E125" s="7"/>
      <c r="F125" s="7"/>
      <c r="G125" s="7"/>
      <c r="H125" s="7"/>
      <c r="I125" s="7"/>
      <c r="J125" s="7"/>
      <c r="K125" s="7"/>
      <c r="L125" s="7"/>
      <c r="M125" s="7"/>
      <c r="N125" s="7"/>
      <c r="O125" s="7"/>
      <c r="P125" s="7"/>
      <c r="Q125" s="7"/>
      <c r="R125" s="7"/>
      <c r="S125" s="7"/>
      <c r="T125" s="7"/>
      <c r="U125" s="7"/>
      <c r="V125" s="7"/>
      <c r="W125" s="7"/>
    </row>
    <row r="126" spans="1:23" ht="12.75">
      <c r="A126" s="7"/>
      <c r="B126" s="7"/>
      <c r="C126" s="7"/>
      <c r="D126" s="7"/>
      <c r="E126" s="7"/>
      <c r="F126" s="7"/>
      <c r="G126" s="7"/>
      <c r="H126" s="7"/>
      <c r="I126" s="7"/>
      <c r="J126" s="7"/>
      <c r="K126" s="7"/>
      <c r="L126" s="7"/>
      <c r="M126" s="7"/>
      <c r="N126" s="7"/>
      <c r="O126" s="7"/>
      <c r="P126" s="7"/>
      <c r="Q126" s="7"/>
      <c r="R126" s="7"/>
      <c r="S126" s="7"/>
      <c r="T126" s="7"/>
      <c r="U126" s="7"/>
      <c r="V126" s="7"/>
      <c r="W126" s="7"/>
    </row>
    <row r="127" spans="1:23" ht="12.75">
      <c r="A127" s="7"/>
      <c r="B127" s="7"/>
      <c r="C127" s="7"/>
      <c r="D127" s="7"/>
      <c r="E127" s="7"/>
      <c r="F127" s="7"/>
      <c r="G127" s="7"/>
      <c r="H127" s="7"/>
      <c r="I127" s="7"/>
      <c r="J127" s="7"/>
      <c r="K127" s="7"/>
      <c r="L127" s="7"/>
      <c r="M127" s="7"/>
      <c r="N127" s="7"/>
      <c r="O127" s="7"/>
      <c r="P127" s="7"/>
      <c r="Q127" s="7"/>
      <c r="R127" s="7"/>
      <c r="S127" s="7"/>
      <c r="T127" s="7"/>
      <c r="U127" s="7"/>
      <c r="V127" s="7"/>
      <c r="W127" s="7"/>
    </row>
    <row r="128" spans="1:23" ht="12.75">
      <c r="A128" s="7"/>
      <c r="B128" s="7"/>
      <c r="C128" s="7"/>
      <c r="D128" s="7"/>
      <c r="E128" s="7"/>
      <c r="F128" s="7"/>
      <c r="G128" s="7"/>
      <c r="H128" s="7"/>
      <c r="I128" s="7"/>
      <c r="J128" s="7"/>
      <c r="K128" s="7"/>
      <c r="L128" s="7"/>
      <c r="M128" s="7"/>
      <c r="N128" s="7"/>
      <c r="O128" s="7"/>
      <c r="P128" s="7"/>
      <c r="Q128" s="7"/>
      <c r="R128" s="7"/>
      <c r="S128" s="7"/>
      <c r="T128" s="7"/>
      <c r="U128" s="7"/>
      <c r="V128" s="7"/>
      <c r="W128" s="7"/>
    </row>
    <row r="129" spans="1:23" ht="12.75">
      <c r="A129" s="7"/>
      <c r="B129" s="7"/>
      <c r="C129" s="7"/>
      <c r="D129" s="7"/>
      <c r="E129" s="7"/>
      <c r="F129" s="7"/>
      <c r="G129" s="7"/>
      <c r="H129" s="7"/>
      <c r="I129" s="7"/>
      <c r="J129" s="7"/>
      <c r="K129" s="7"/>
      <c r="L129" s="7"/>
      <c r="M129" s="7"/>
      <c r="N129" s="7"/>
      <c r="O129" s="7"/>
      <c r="P129" s="7"/>
      <c r="Q129" s="7"/>
      <c r="R129" s="7"/>
      <c r="S129" s="7"/>
      <c r="T129" s="7"/>
      <c r="U129" s="7"/>
      <c r="V129" s="7"/>
      <c r="W129" s="7"/>
    </row>
    <row r="130" spans="1:23" ht="12.75">
      <c r="A130" s="7"/>
      <c r="B130" s="7"/>
      <c r="C130" s="7"/>
      <c r="D130" s="7"/>
      <c r="E130" s="7"/>
      <c r="F130" s="7"/>
      <c r="G130" s="7"/>
      <c r="H130" s="7"/>
      <c r="I130" s="7"/>
      <c r="J130" s="7"/>
      <c r="K130" s="7"/>
      <c r="L130" s="7"/>
      <c r="M130" s="7"/>
      <c r="N130" s="7"/>
      <c r="O130" s="7"/>
      <c r="P130" s="7"/>
      <c r="Q130" s="7"/>
      <c r="R130" s="7"/>
      <c r="S130" s="7"/>
      <c r="T130" s="7"/>
      <c r="U130" s="7"/>
      <c r="V130" s="7"/>
      <c r="W130" s="7"/>
    </row>
    <row r="131" spans="1:23" ht="12.75">
      <c r="A131" s="7"/>
      <c r="B131" s="7"/>
      <c r="C131" s="7"/>
      <c r="D131" s="7"/>
      <c r="E131" s="7"/>
      <c r="F131" s="7"/>
      <c r="G131" s="7"/>
      <c r="H131" s="7"/>
      <c r="I131" s="7"/>
      <c r="J131" s="7"/>
      <c r="K131" s="7"/>
      <c r="L131" s="7"/>
      <c r="M131" s="7"/>
      <c r="N131" s="7"/>
      <c r="O131" s="7"/>
      <c r="P131" s="7"/>
      <c r="Q131" s="7"/>
      <c r="R131" s="7"/>
      <c r="S131" s="7"/>
      <c r="T131" s="7"/>
      <c r="U131" s="7"/>
      <c r="V131" s="7"/>
      <c r="W131" s="7"/>
    </row>
    <row r="132" spans="1:23" ht="12.75">
      <c r="A132" s="7"/>
      <c r="B132" s="7"/>
      <c r="C132" s="7"/>
      <c r="D132" s="7"/>
      <c r="E132" s="7"/>
      <c r="F132" s="7"/>
      <c r="G132" s="7"/>
      <c r="H132" s="7"/>
      <c r="I132" s="7"/>
      <c r="J132" s="7"/>
      <c r="K132" s="7"/>
      <c r="L132" s="7"/>
      <c r="M132" s="7"/>
      <c r="N132" s="7"/>
      <c r="O132" s="7"/>
      <c r="P132" s="7"/>
      <c r="Q132" s="7"/>
      <c r="R132" s="7"/>
      <c r="S132" s="7"/>
      <c r="T132" s="7"/>
      <c r="U132" s="7"/>
      <c r="V132" s="7"/>
      <c r="W132" s="7"/>
    </row>
    <row r="133" spans="1:23" ht="12.75">
      <c r="A133" s="7"/>
      <c r="B133" s="7"/>
      <c r="C133" s="7"/>
      <c r="D133" s="7"/>
      <c r="E133" s="7"/>
      <c r="F133" s="7"/>
      <c r="G133" s="7"/>
      <c r="H133" s="7"/>
      <c r="I133" s="7"/>
      <c r="J133" s="7"/>
      <c r="K133" s="7"/>
      <c r="L133" s="7"/>
      <c r="M133" s="7"/>
      <c r="N133" s="7"/>
      <c r="O133" s="7"/>
      <c r="P133" s="7"/>
      <c r="Q133" s="7"/>
      <c r="R133" s="7"/>
      <c r="S133" s="7"/>
      <c r="T133" s="7"/>
      <c r="U133" s="7"/>
      <c r="V133" s="7"/>
      <c r="W133" s="7"/>
    </row>
    <row r="134" spans="1:23" ht="12.75">
      <c r="A134" s="7"/>
      <c r="B134" s="7"/>
      <c r="C134" s="7"/>
      <c r="D134" s="7"/>
      <c r="E134" s="7"/>
      <c r="F134" s="7"/>
      <c r="G134" s="7"/>
      <c r="H134" s="7"/>
      <c r="I134" s="7"/>
      <c r="J134" s="7"/>
      <c r="K134" s="7"/>
      <c r="L134" s="7"/>
      <c r="M134" s="7"/>
      <c r="N134" s="7"/>
      <c r="O134" s="7"/>
      <c r="P134" s="7"/>
      <c r="Q134" s="7"/>
      <c r="R134" s="7"/>
      <c r="S134" s="7"/>
      <c r="T134" s="7"/>
      <c r="U134" s="7"/>
      <c r="V134" s="7"/>
      <c r="W134" s="7"/>
    </row>
  </sheetData>
  <sheetProtection/>
  <mergeCells count="1">
    <mergeCell ref="B5:O5"/>
  </mergeCells>
  <hyperlinks>
    <hyperlink ref="C7" r:id="rId1" display="www.dti.gov.uk/files/file37001.pdf "/>
  </hyperlinks>
  <printOptions/>
  <pageMargins left="0.75" right="0.75" top="1" bottom="1" header="0.5118055555555556" footer="0.5118055555555556"/>
  <pageSetup horizontalDpi="300" verticalDpi="300" orientation="portrait" paperSize="9" scale="50" r:id="rId4"/>
  <drawing r:id="rId3"/>
  <legacyDrawing r:id="rId2"/>
</worksheet>
</file>

<file path=xl/worksheets/sheet6.xml><?xml version="1.0" encoding="utf-8"?>
<worksheet xmlns="http://schemas.openxmlformats.org/spreadsheetml/2006/main" xmlns:r="http://schemas.openxmlformats.org/officeDocument/2006/relationships">
  <sheetPr codeName="Sheet2"/>
  <dimension ref="A1:AA134"/>
  <sheetViews>
    <sheetView zoomScalePageLayoutView="0" workbookViewId="0" topLeftCell="A1">
      <selection activeCell="A1" sqref="A1"/>
    </sheetView>
  </sheetViews>
  <sheetFormatPr defaultColWidth="9.140625" defaultRowHeight="12.75"/>
  <cols>
    <col min="1" max="1" width="5.421875" style="0" customWidth="1"/>
  </cols>
  <sheetData>
    <row r="1" spans="1:27" s="107" customFormat="1" ht="23.25" customHeight="1">
      <c r="A1" s="109"/>
      <c r="B1" s="110" t="s">
        <v>390</v>
      </c>
      <c r="C1" s="111"/>
      <c r="D1" s="112"/>
      <c r="E1" s="113"/>
      <c r="F1" s="113"/>
      <c r="G1" s="113"/>
      <c r="H1" s="113"/>
      <c r="I1" s="113"/>
      <c r="J1" s="109"/>
      <c r="K1" s="109"/>
      <c r="L1" s="109"/>
      <c r="M1" s="109"/>
      <c r="N1" s="109"/>
      <c r="O1" s="109"/>
      <c r="P1" s="109"/>
      <c r="Q1" s="109"/>
      <c r="R1" s="109"/>
      <c r="S1" s="109"/>
      <c r="T1" s="33"/>
      <c r="U1" s="109"/>
      <c r="V1" s="109"/>
      <c r="W1" s="109"/>
      <c r="X1" s="215"/>
      <c r="Y1" s="215"/>
      <c r="Z1" s="215"/>
      <c r="AA1" s="215"/>
    </row>
    <row r="2" spans="1:27" s="107" customFormat="1" ht="21.75" customHeight="1">
      <c r="A2" s="114"/>
      <c r="B2" s="219" t="s">
        <v>391</v>
      </c>
      <c r="C2" s="116"/>
      <c r="D2" s="117"/>
      <c r="E2" s="117"/>
      <c r="F2" s="118"/>
      <c r="G2" s="118"/>
      <c r="H2" s="118"/>
      <c r="I2" s="118"/>
      <c r="J2" s="119"/>
      <c r="K2" s="114"/>
      <c r="L2" s="114"/>
      <c r="M2" s="114"/>
      <c r="N2" s="114"/>
      <c r="O2" s="114"/>
      <c r="P2" s="114"/>
      <c r="Q2" s="114"/>
      <c r="R2" s="114"/>
      <c r="S2" s="114"/>
      <c r="T2" s="119"/>
      <c r="U2" s="114"/>
      <c r="V2" s="114"/>
      <c r="W2" s="114"/>
      <c r="X2" s="215"/>
      <c r="Y2" s="215"/>
      <c r="Z2" s="215"/>
      <c r="AA2" s="215"/>
    </row>
    <row r="3" spans="1:18" ht="9.75" customHeight="1">
      <c r="A3" s="7"/>
      <c r="B3" s="7"/>
      <c r="C3" s="7"/>
      <c r="D3" s="7"/>
      <c r="E3" s="7"/>
      <c r="F3" s="7"/>
      <c r="G3" s="7"/>
      <c r="H3" s="7"/>
      <c r="I3" s="7"/>
      <c r="J3" s="7"/>
      <c r="K3" s="7"/>
      <c r="L3" s="7"/>
      <c r="M3" s="7"/>
      <c r="N3" s="7"/>
      <c r="O3" s="7"/>
      <c r="P3" s="7"/>
      <c r="Q3" s="7"/>
      <c r="R3" s="7"/>
    </row>
    <row r="4" spans="1:18" ht="16.5" customHeight="1">
      <c r="A4" s="7"/>
      <c r="B4" s="37" t="s">
        <v>359</v>
      </c>
      <c r="C4" s="37"/>
      <c r="D4" s="37"/>
      <c r="E4" s="37"/>
      <c r="F4" s="37"/>
      <c r="G4" s="37"/>
      <c r="H4" s="37"/>
      <c r="I4" s="37"/>
      <c r="J4" s="37"/>
      <c r="K4" s="37"/>
      <c r="L4" s="37"/>
      <c r="M4" s="37"/>
      <c r="N4" s="37"/>
      <c r="O4" s="7"/>
      <c r="P4" s="7"/>
      <c r="Q4" s="7"/>
      <c r="R4" s="7"/>
    </row>
    <row r="5" spans="1:18" ht="36" customHeight="1">
      <c r="A5" s="7"/>
      <c r="B5" s="347" t="s">
        <v>352</v>
      </c>
      <c r="C5" s="347"/>
      <c r="D5" s="347"/>
      <c r="E5" s="347"/>
      <c r="F5" s="347"/>
      <c r="G5" s="347"/>
      <c r="H5" s="347"/>
      <c r="I5" s="347"/>
      <c r="J5" s="347"/>
      <c r="K5" s="347"/>
      <c r="L5" s="347"/>
      <c r="M5" s="347"/>
      <c r="N5" s="347"/>
      <c r="O5" s="7"/>
      <c r="P5" s="7"/>
      <c r="Q5" s="7"/>
      <c r="R5" s="7"/>
    </row>
    <row r="6" spans="1:18" ht="36" customHeight="1">
      <c r="A6" s="7"/>
      <c r="B6" s="347" t="s">
        <v>351</v>
      </c>
      <c r="C6" s="347"/>
      <c r="D6" s="347"/>
      <c r="E6" s="347"/>
      <c r="F6" s="347"/>
      <c r="G6" s="347"/>
      <c r="H6" s="347"/>
      <c r="I6" s="347"/>
      <c r="J6" s="347"/>
      <c r="K6" s="347"/>
      <c r="L6" s="347"/>
      <c r="M6" s="347"/>
      <c r="N6" s="37"/>
      <c r="O6" s="7"/>
      <c r="P6" s="7"/>
      <c r="Q6" s="7"/>
      <c r="R6" s="7"/>
    </row>
    <row r="7" spans="1:18" ht="12.75">
      <c r="A7" s="7"/>
      <c r="B7" s="7"/>
      <c r="C7" s="7"/>
      <c r="D7" s="7"/>
      <c r="E7" s="7"/>
      <c r="F7" s="7"/>
      <c r="G7" s="7"/>
      <c r="H7" s="7"/>
      <c r="I7" s="7"/>
      <c r="J7" s="7"/>
      <c r="K7" s="7"/>
      <c r="L7" s="7"/>
      <c r="M7" s="7"/>
      <c r="N7" s="7"/>
      <c r="O7" s="7"/>
      <c r="P7" s="7"/>
      <c r="Q7" s="7"/>
      <c r="R7" s="7"/>
    </row>
    <row r="8" spans="1:18" ht="12.75">
      <c r="A8" s="7"/>
      <c r="B8" s="7"/>
      <c r="C8" s="7"/>
      <c r="D8" s="7"/>
      <c r="E8" s="7"/>
      <c r="F8" s="7"/>
      <c r="G8" s="7"/>
      <c r="H8" s="7"/>
      <c r="I8" s="7"/>
      <c r="J8" s="7"/>
      <c r="K8" s="7"/>
      <c r="L8" s="7"/>
      <c r="M8" s="7"/>
      <c r="N8" s="7"/>
      <c r="O8" s="7"/>
      <c r="P8" s="7"/>
      <c r="Q8" s="7"/>
      <c r="R8" s="7"/>
    </row>
    <row r="9" spans="1:18" ht="12.75">
      <c r="A9" s="7"/>
      <c r="B9" s="7"/>
      <c r="C9" s="7"/>
      <c r="D9" s="7"/>
      <c r="E9" s="7"/>
      <c r="F9" s="7"/>
      <c r="G9" s="7"/>
      <c r="H9" s="7"/>
      <c r="I9" s="7"/>
      <c r="J9" s="7"/>
      <c r="K9" s="7"/>
      <c r="L9" s="7"/>
      <c r="M9" s="7"/>
      <c r="N9" s="7"/>
      <c r="O9" s="7"/>
      <c r="P9" s="7"/>
      <c r="Q9" s="7"/>
      <c r="R9" s="7"/>
    </row>
    <row r="10" spans="1:18" ht="12.75">
      <c r="A10" s="7"/>
      <c r="B10" s="7"/>
      <c r="C10" s="7"/>
      <c r="D10" s="7"/>
      <c r="E10" s="7"/>
      <c r="F10" s="7"/>
      <c r="G10" s="7"/>
      <c r="H10" s="7"/>
      <c r="I10" s="7"/>
      <c r="J10" s="7"/>
      <c r="K10" s="7"/>
      <c r="L10" s="7"/>
      <c r="M10" s="7"/>
      <c r="N10" s="7"/>
      <c r="O10" s="7"/>
      <c r="P10" s="7"/>
      <c r="Q10" s="7"/>
      <c r="R10" s="7"/>
    </row>
    <row r="11" spans="1:18" ht="12.75">
      <c r="A11" s="7"/>
      <c r="B11" s="7"/>
      <c r="C11" s="7"/>
      <c r="D11" s="7"/>
      <c r="E11" s="7"/>
      <c r="F11" s="7"/>
      <c r="G11" s="7"/>
      <c r="H11" s="7"/>
      <c r="I11" s="7"/>
      <c r="J11" s="7"/>
      <c r="K11" s="7"/>
      <c r="L11" s="7"/>
      <c r="M11" s="7"/>
      <c r="N11" s="7"/>
      <c r="O11" s="7"/>
      <c r="P11" s="7"/>
      <c r="Q11" s="7"/>
      <c r="R11" s="7"/>
    </row>
    <row r="12" spans="1:18" ht="12.75">
      <c r="A12" s="7"/>
      <c r="B12" s="7"/>
      <c r="C12" s="7"/>
      <c r="D12" s="7"/>
      <c r="E12" s="7"/>
      <c r="F12" s="7"/>
      <c r="G12" s="7"/>
      <c r="H12" s="7"/>
      <c r="I12" s="7"/>
      <c r="J12" s="7"/>
      <c r="K12" s="7"/>
      <c r="L12" s="7"/>
      <c r="M12" s="7"/>
      <c r="N12" s="7"/>
      <c r="O12" s="7"/>
      <c r="P12" s="7"/>
      <c r="Q12" s="7"/>
      <c r="R12" s="7"/>
    </row>
    <row r="13" spans="1:18" ht="12.75">
      <c r="A13" s="7"/>
      <c r="B13" s="7"/>
      <c r="C13" s="7"/>
      <c r="D13" s="7"/>
      <c r="E13" s="7"/>
      <c r="F13" s="7"/>
      <c r="G13" s="7"/>
      <c r="H13" s="7"/>
      <c r="I13" s="7"/>
      <c r="J13" s="7"/>
      <c r="K13" s="7"/>
      <c r="L13" s="7"/>
      <c r="M13" s="7"/>
      <c r="N13" s="7"/>
      <c r="O13" s="7"/>
      <c r="P13" s="7"/>
      <c r="Q13" s="7"/>
      <c r="R13" s="7"/>
    </row>
    <row r="14" spans="1:18" ht="12.75">
      <c r="A14" s="7"/>
      <c r="B14" s="7"/>
      <c r="C14" s="7"/>
      <c r="D14" s="7"/>
      <c r="E14" s="7"/>
      <c r="F14" s="7"/>
      <c r="G14" s="7"/>
      <c r="H14" s="7"/>
      <c r="I14" s="7"/>
      <c r="J14" s="7"/>
      <c r="K14" s="7"/>
      <c r="L14" s="7"/>
      <c r="M14" s="7"/>
      <c r="N14" s="7"/>
      <c r="O14" s="7"/>
      <c r="P14" s="7"/>
      <c r="Q14" s="7"/>
      <c r="R14" s="7"/>
    </row>
    <row r="15" spans="1:18" ht="12.75">
      <c r="A15" s="7"/>
      <c r="B15" s="7"/>
      <c r="C15" s="7"/>
      <c r="D15" s="7"/>
      <c r="E15" s="7"/>
      <c r="F15" s="7"/>
      <c r="G15" s="7"/>
      <c r="H15" s="7"/>
      <c r="I15" s="7"/>
      <c r="J15" s="7"/>
      <c r="K15" s="7"/>
      <c r="L15" s="7"/>
      <c r="M15" s="7"/>
      <c r="N15" s="7"/>
      <c r="O15" s="7"/>
      <c r="P15" s="7"/>
      <c r="Q15" s="7"/>
      <c r="R15" s="7"/>
    </row>
    <row r="16" spans="1:18" ht="12.75">
      <c r="A16" s="7"/>
      <c r="B16" s="7"/>
      <c r="C16" s="7"/>
      <c r="D16" s="7"/>
      <c r="E16" s="7"/>
      <c r="F16" s="7"/>
      <c r="G16" s="7"/>
      <c r="H16" s="7"/>
      <c r="I16" s="7"/>
      <c r="J16" s="7"/>
      <c r="K16" s="7"/>
      <c r="L16" s="7"/>
      <c r="M16" s="7"/>
      <c r="N16" s="7"/>
      <c r="O16" s="7"/>
      <c r="P16" s="7"/>
      <c r="Q16" s="7"/>
      <c r="R16" s="7"/>
    </row>
    <row r="17" spans="1:18" ht="12.75">
      <c r="A17" s="7"/>
      <c r="B17" s="7"/>
      <c r="C17" s="7"/>
      <c r="D17" s="7"/>
      <c r="E17" s="7"/>
      <c r="F17" s="7"/>
      <c r="G17" s="7"/>
      <c r="H17" s="7"/>
      <c r="I17" s="7"/>
      <c r="J17" s="7"/>
      <c r="K17" s="7"/>
      <c r="L17" s="7"/>
      <c r="M17" s="7"/>
      <c r="N17" s="7"/>
      <c r="O17" s="7"/>
      <c r="P17" s="7"/>
      <c r="Q17" s="7"/>
      <c r="R17" s="7"/>
    </row>
    <row r="18" spans="1:18" ht="12.75">
      <c r="A18" s="7"/>
      <c r="B18" s="7"/>
      <c r="C18" s="7"/>
      <c r="D18" s="7"/>
      <c r="E18" s="7"/>
      <c r="F18" s="7"/>
      <c r="G18" s="7"/>
      <c r="H18" s="7"/>
      <c r="I18" s="7"/>
      <c r="J18" s="7"/>
      <c r="K18" s="7"/>
      <c r="L18" s="7"/>
      <c r="M18" s="7"/>
      <c r="N18" s="7"/>
      <c r="O18" s="7"/>
      <c r="P18" s="7"/>
      <c r="Q18" s="7"/>
      <c r="R18" s="7"/>
    </row>
    <row r="19" spans="1:18" ht="12.75">
      <c r="A19" s="7"/>
      <c r="B19" s="7"/>
      <c r="C19" s="7"/>
      <c r="D19" s="7"/>
      <c r="E19" s="7"/>
      <c r="F19" s="7"/>
      <c r="G19" s="7"/>
      <c r="H19" s="7"/>
      <c r="I19" s="7"/>
      <c r="J19" s="7"/>
      <c r="K19" s="7"/>
      <c r="L19" s="7"/>
      <c r="M19" s="7"/>
      <c r="N19" s="7"/>
      <c r="O19" s="7"/>
      <c r="P19" s="7"/>
      <c r="Q19" s="7"/>
      <c r="R19" s="7"/>
    </row>
    <row r="20" spans="1:18" ht="12.75">
      <c r="A20" s="7"/>
      <c r="B20" s="7"/>
      <c r="C20" s="7"/>
      <c r="D20" s="7"/>
      <c r="E20" s="7"/>
      <c r="F20" s="7"/>
      <c r="G20" s="7"/>
      <c r="H20" s="7"/>
      <c r="I20" s="7"/>
      <c r="J20" s="7"/>
      <c r="K20" s="7"/>
      <c r="L20" s="7"/>
      <c r="M20" s="7"/>
      <c r="N20" s="7"/>
      <c r="O20" s="7"/>
      <c r="P20" s="7"/>
      <c r="Q20" s="7"/>
      <c r="R20" s="7"/>
    </row>
    <row r="21" spans="1:18" ht="12.75">
      <c r="A21" s="7"/>
      <c r="B21" s="7"/>
      <c r="C21" s="7"/>
      <c r="D21" s="7"/>
      <c r="E21" s="7"/>
      <c r="F21" s="7"/>
      <c r="G21" s="7"/>
      <c r="H21" s="7"/>
      <c r="I21" s="7"/>
      <c r="J21" s="7"/>
      <c r="K21" s="7"/>
      <c r="L21" s="7"/>
      <c r="M21" s="7"/>
      <c r="N21" s="7"/>
      <c r="O21" s="7"/>
      <c r="P21" s="7"/>
      <c r="Q21" s="7"/>
      <c r="R21" s="7"/>
    </row>
    <row r="22" spans="1:18" ht="12.75">
      <c r="A22" s="7"/>
      <c r="B22" s="7"/>
      <c r="C22" s="7"/>
      <c r="D22" s="7"/>
      <c r="E22" s="7"/>
      <c r="F22" s="7"/>
      <c r="G22" s="7"/>
      <c r="H22" s="7"/>
      <c r="I22" s="7"/>
      <c r="J22" s="7"/>
      <c r="K22" s="7"/>
      <c r="L22" s="7"/>
      <c r="M22" s="7"/>
      <c r="N22" s="7"/>
      <c r="O22" s="7"/>
      <c r="P22" s="7"/>
      <c r="Q22" s="7"/>
      <c r="R22" s="7"/>
    </row>
    <row r="23" spans="1:18" ht="12.75">
      <c r="A23" s="7"/>
      <c r="B23" s="7"/>
      <c r="C23" s="7"/>
      <c r="D23" s="7"/>
      <c r="E23" s="7"/>
      <c r="F23" s="7"/>
      <c r="G23" s="7"/>
      <c r="H23" s="7"/>
      <c r="I23" s="7"/>
      <c r="J23" s="7"/>
      <c r="K23" s="7"/>
      <c r="L23" s="7"/>
      <c r="M23" s="7"/>
      <c r="N23" s="7"/>
      <c r="O23" s="7"/>
      <c r="P23" s="7"/>
      <c r="Q23" s="7"/>
      <c r="R23" s="7"/>
    </row>
    <row r="24" spans="1:18" ht="12.75">
      <c r="A24" s="7"/>
      <c r="B24" s="7"/>
      <c r="C24" s="7"/>
      <c r="D24" s="7"/>
      <c r="E24" s="7"/>
      <c r="F24" s="7"/>
      <c r="G24" s="7"/>
      <c r="H24" s="7"/>
      <c r="I24" s="7"/>
      <c r="J24" s="7"/>
      <c r="K24" s="7"/>
      <c r="L24" s="7"/>
      <c r="M24" s="7"/>
      <c r="N24" s="7"/>
      <c r="O24" s="7"/>
      <c r="P24" s="7"/>
      <c r="Q24" s="7"/>
      <c r="R24" s="7"/>
    </row>
    <row r="25" spans="1:18" ht="12.75">
      <c r="A25" s="7"/>
      <c r="B25" s="7"/>
      <c r="C25" s="7"/>
      <c r="D25" s="7"/>
      <c r="E25" s="7"/>
      <c r="F25" s="7"/>
      <c r="G25" s="7"/>
      <c r="H25" s="7"/>
      <c r="I25" s="7"/>
      <c r="J25" s="7"/>
      <c r="K25" s="7"/>
      <c r="L25" s="7"/>
      <c r="M25" s="7"/>
      <c r="N25" s="7"/>
      <c r="O25" s="7"/>
      <c r="P25" s="7"/>
      <c r="Q25" s="7"/>
      <c r="R25" s="7"/>
    </row>
    <row r="26" spans="1:18" ht="12.75">
      <c r="A26" s="7"/>
      <c r="B26" s="7"/>
      <c r="C26" s="7"/>
      <c r="D26" s="7"/>
      <c r="E26" s="7"/>
      <c r="F26" s="7"/>
      <c r="G26" s="7"/>
      <c r="H26" s="7"/>
      <c r="I26" s="7"/>
      <c r="J26" s="7"/>
      <c r="K26" s="7"/>
      <c r="L26" s="7"/>
      <c r="M26" s="7"/>
      <c r="N26" s="7"/>
      <c r="O26" s="7"/>
      <c r="P26" s="7"/>
      <c r="Q26" s="7"/>
      <c r="R26" s="7"/>
    </row>
    <row r="27" spans="1:18" ht="12.75">
      <c r="A27" s="7"/>
      <c r="B27" s="7"/>
      <c r="C27" s="7"/>
      <c r="D27" s="7"/>
      <c r="E27" s="7"/>
      <c r="F27" s="7"/>
      <c r="G27" s="7"/>
      <c r="H27" s="7"/>
      <c r="I27" s="7"/>
      <c r="J27" s="7"/>
      <c r="K27" s="7"/>
      <c r="L27" s="7"/>
      <c r="M27" s="7"/>
      <c r="N27" s="7"/>
      <c r="O27" s="7"/>
      <c r="P27" s="7"/>
      <c r="Q27" s="7"/>
      <c r="R27" s="7"/>
    </row>
    <row r="28" spans="1:18" ht="12.75">
      <c r="A28" s="7"/>
      <c r="B28" s="7"/>
      <c r="C28" s="7"/>
      <c r="D28" s="7"/>
      <c r="E28" s="7"/>
      <c r="F28" s="7"/>
      <c r="G28" s="7"/>
      <c r="H28" s="7"/>
      <c r="I28" s="7"/>
      <c r="J28" s="7"/>
      <c r="K28" s="7"/>
      <c r="L28" s="7"/>
      <c r="M28" s="7"/>
      <c r="N28" s="7"/>
      <c r="O28" s="7"/>
      <c r="P28" s="7"/>
      <c r="Q28" s="7"/>
      <c r="R28" s="7"/>
    </row>
    <row r="29" spans="1:18" ht="12.75">
      <c r="A29" s="7"/>
      <c r="B29" s="7"/>
      <c r="C29" s="7"/>
      <c r="D29" s="7"/>
      <c r="E29" s="7"/>
      <c r="F29" s="7"/>
      <c r="G29" s="7"/>
      <c r="H29" s="7"/>
      <c r="I29" s="7"/>
      <c r="J29" s="7"/>
      <c r="K29" s="7"/>
      <c r="L29" s="7"/>
      <c r="M29" s="7"/>
      <c r="N29" s="7"/>
      <c r="O29" s="7"/>
      <c r="P29" s="7"/>
      <c r="Q29" s="7"/>
      <c r="R29" s="7"/>
    </row>
    <row r="30" spans="1:18" ht="12.75">
      <c r="A30" s="7"/>
      <c r="B30" s="7"/>
      <c r="C30" s="7"/>
      <c r="D30" s="7"/>
      <c r="E30" s="7"/>
      <c r="F30" s="7"/>
      <c r="G30" s="7"/>
      <c r="H30" s="7"/>
      <c r="I30" s="7"/>
      <c r="J30" s="7"/>
      <c r="K30" s="7"/>
      <c r="L30" s="7"/>
      <c r="M30" s="7"/>
      <c r="N30" s="7"/>
      <c r="O30" s="7"/>
      <c r="P30" s="7"/>
      <c r="Q30" s="7"/>
      <c r="R30" s="7"/>
    </row>
    <row r="31" spans="1:18" ht="12.75">
      <c r="A31" s="7"/>
      <c r="B31" s="7"/>
      <c r="C31" s="7"/>
      <c r="D31" s="7"/>
      <c r="E31" s="7"/>
      <c r="F31" s="7"/>
      <c r="G31" s="7"/>
      <c r="H31" s="7"/>
      <c r="I31" s="7"/>
      <c r="J31" s="7"/>
      <c r="K31" s="7"/>
      <c r="L31" s="7"/>
      <c r="M31" s="7"/>
      <c r="N31" s="7"/>
      <c r="O31" s="7"/>
      <c r="P31" s="7"/>
      <c r="Q31" s="7"/>
      <c r="R31" s="7"/>
    </row>
    <row r="32" spans="1:18" ht="12.75">
      <c r="A32" s="7"/>
      <c r="B32" s="7"/>
      <c r="C32" s="7"/>
      <c r="D32" s="7"/>
      <c r="E32" s="7"/>
      <c r="F32" s="7"/>
      <c r="G32" s="7"/>
      <c r="H32" s="7"/>
      <c r="I32" s="7"/>
      <c r="J32" s="7"/>
      <c r="K32" s="7"/>
      <c r="L32" s="7"/>
      <c r="M32" s="7"/>
      <c r="N32" s="7"/>
      <c r="O32" s="7"/>
      <c r="P32" s="7"/>
      <c r="Q32" s="7"/>
      <c r="R32" s="7"/>
    </row>
    <row r="33" spans="1:18" ht="12.75">
      <c r="A33" s="7"/>
      <c r="B33" s="7"/>
      <c r="C33" s="7"/>
      <c r="D33" s="7"/>
      <c r="E33" s="7"/>
      <c r="F33" s="7"/>
      <c r="G33" s="7"/>
      <c r="H33" s="7"/>
      <c r="I33" s="7"/>
      <c r="J33" s="7"/>
      <c r="K33" s="7"/>
      <c r="L33" s="7"/>
      <c r="M33" s="7"/>
      <c r="N33" s="7"/>
      <c r="O33" s="7"/>
      <c r="P33" s="7"/>
      <c r="Q33" s="7"/>
      <c r="R33" s="7"/>
    </row>
    <row r="34" spans="1:18" ht="12.75">
      <c r="A34" s="7"/>
      <c r="B34" s="7"/>
      <c r="C34" s="7"/>
      <c r="D34" s="7"/>
      <c r="E34" s="7"/>
      <c r="F34" s="7"/>
      <c r="G34" s="7"/>
      <c r="H34" s="7"/>
      <c r="I34" s="7"/>
      <c r="J34" s="7"/>
      <c r="K34" s="7"/>
      <c r="L34" s="7"/>
      <c r="M34" s="7"/>
      <c r="N34" s="7"/>
      <c r="O34" s="7"/>
      <c r="P34" s="7"/>
      <c r="Q34" s="7"/>
      <c r="R34" s="7"/>
    </row>
    <row r="35" spans="1:18" ht="12.75">
      <c r="A35" s="7"/>
      <c r="B35" s="7"/>
      <c r="C35" s="7"/>
      <c r="D35" s="7"/>
      <c r="E35" s="7"/>
      <c r="F35" s="7"/>
      <c r="G35" s="7"/>
      <c r="H35" s="7"/>
      <c r="I35" s="7"/>
      <c r="J35" s="7"/>
      <c r="K35" s="7"/>
      <c r="L35" s="7"/>
      <c r="M35" s="7"/>
      <c r="N35" s="7"/>
      <c r="O35" s="7"/>
      <c r="P35" s="7"/>
      <c r="Q35" s="7"/>
      <c r="R35" s="7"/>
    </row>
    <row r="36" spans="1:18" ht="12.75">
      <c r="A36" s="7"/>
      <c r="B36" s="7"/>
      <c r="C36" s="7"/>
      <c r="D36" s="7"/>
      <c r="E36" s="7"/>
      <c r="F36" s="7"/>
      <c r="G36" s="7"/>
      <c r="H36" s="7"/>
      <c r="I36" s="7"/>
      <c r="J36" s="7"/>
      <c r="K36" s="7"/>
      <c r="L36" s="7"/>
      <c r="M36" s="7"/>
      <c r="N36" s="7"/>
      <c r="O36" s="7"/>
      <c r="P36" s="7"/>
      <c r="Q36" s="7"/>
      <c r="R36" s="7"/>
    </row>
    <row r="37" spans="1:18" ht="12.75">
      <c r="A37" s="7"/>
      <c r="B37" s="7"/>
      <c r="C37" s="7"/>
      <c r="D37" s="7"/>
      <c r="E37" s="7"/>
      <c r="F37" s="7"/>
      <c r="G37" s="7"/>
      <c r="H37" s="7"/>
      <c r="I37" s="7"/>
      <c r="J37" s="7"/>
      <c r="K37" s="7"/>
      <c r="L37" s="7"/>
      <c r="M37" s="7"/>
      <c r="N37" s="7"/>
      <c r="O37" s="7"/>
      <c r="P37" s="7"/>
      <c r="Q37" s="7"/>
      <c r="R37" s="7"/>
    </row>
    <row r="38" spans="1:18" ht="12.75">
      <c r="A38" s="7"/>
      <c r="B38" s="7"/>
      <c r="C38" s="7"/>
      <c r="D38" s="7"/>
      <c r="E38" s="7"/>
      <c r="F38" s="7"/>
      <c r="G38" s="7"/>
      <c r="H38" s="7"/>
      <c r="I38" s="7"/>
      <c r="J38" s="7"/>
      <c r="K38" s="7"/>
      <c r="L38" s="7"/>
      <c r="M38" s="7"/>
      <c r="N38" s="7"/>
      <c r="O38" s="7"/>
      <c r="P38" s="7"/>
      <c r="Q38" s="7"/>
      <c r="R38" s="7"/>
    </row>
    <row r="39" spans="1:18" ht="12.75">
      <c r="A39" s="7"/>
      <c r="B39" s="7"/>
      <c r="C39" s="7"/>
      <c r="D39" s="7"/>
      <c r="E39" s="7"/>
      <c r="F39" s="7"/>
      <c r="G39" s="7"/>
      <c r="H39" s="7"/>
      <c r="I39" s="7"/>
      <c r="J39" s="7"/>
      <c r="K39" s="7"/>
      <c r="L39" s="7"/>
      <c r="M39" s="7"/>
      <c r="N39" s="7"/>
      <c r="O39" s="7"/>
      <c r="P39" s="7"/>
      <c r="Q39" s="7"/>
      <c r="R39" s="7"/>
    </row>
    <row r="40" spans="1:18" ht="12.75">
      <c r="A40" s="7"/>
      <c r="B40" s="7"/>
      <c r="C40" s="7"/>
      <c r="D40" s="7"/>
      <c r="E40" s="7"/>
      <c r="F40" s="7"/>
      <c r="G40" s="7"/>
      <c r="H40" s="7"/>
      <c r="I40" s="7"/>
      <c r="J40" s="7"/>
      <c r="K40" s="7"/>
      <c r="L40" s="7"/>
      <c r="M40" s="7"/>
      <c r="N40" s="7"/>
      <c r="O40" s="7"/>
      <c r="P40" s="7"/>
      <c r="Q40" s="7"/>
      <c r="R40" s="7"/>
    </row>
    <row r="41" spans="1:18" ht="12.75">
      <c r="A41" s="7"/>
      <c r="B41" s="7"/>
      <c r="C41" s="7"/>
      <c r="D41" s="7"/>
      <c r="E41" s="7"/>
      <c r="F41" s="7"/>
      <c r="G41" s="7"/>
      <c r="H41" s="7"/>
      <c r="I41" s="7"/>
      <c r="J41" s="7"/>
      <c r="K41" s="7"/>
      <c r="L41" s="7"/>
      <c r="M41" s="7"/>
      <c r="N41" s="7"/>
      <c r="O41" s="7"/>
      <c r="P41" s="7"/>
      <c r="Q41" s="7"/>
      <c r="R41" s="7"/>
    </row>
    <row r="42" spans="1:18" ht="12.75">
      <c r="A42" s="7"/>
      <c r="B42" s="7"/>
      <c r="C42" s="7"/>
      <c r="D42" s="7"/>
      <c r="E42" s="7"/>
      <c r="F42" s="7"/>
      <c r="G42" s="7"/>
      <c r="H42" s="7"/>
      <c r="I42" s="7"/>
      <c r="J42" s="7"/>
      <c r="K42" s="7"/>
      <c r="L42" s="7"/>
      <c r="M42" s="7"/>
      <c r="N42" s="7"/>
      <c r="O42" s="7"/>
      <c r="P42" s="7"/>
      <c r="Q42" s="7"/>
      <c r="R42" s="7"/>
    </row>
    <row r="43" spans="1:18" ht="12.75">
      <c r="A43" s="7"/>
      <c r="B43" s="7"/>
      <c r="C43" s="7"/>
      <c r="D43" s="7"/>
      <c r="E43" s="7"/>
      <c r="F43" s="7"/>
      <c r="G43" s="7"/>
      <c r="H43" s="7"/>
      <c r="I43" s="7"/>
      <c r="J43" s="7"/>
      <c r="K43" s="7"/>
      <c r="L43" s="7"/>
      <c r="M43" s="7"/>
      <c r="N43" s="7"/>
      <c r="O43" s="7"/>
      <c r="P43" s="7"/>
      <c r="Q43" s="7"/>
      <c r="R43" s="7"/>
    </row>
    <row r="44" spans="1:18" ht="12.75">
      <c r="A44" s="7"/>
      <c r="B44" s="7"/>
      <c r="C44" s="7"/>
      <c r="D44" s="7"/>
      <c r="E44" s="7"/>
      <c r="F44" s="7"/>
      <c r="G44" s="7"/>
      <c r="H44" s="7"/>
      <c r="I44" s="7"/>
      <c r="J44" s="7"/>
      <c r="K44" s="7"/>
      <c r="L44" s="7"/>
      <c r="M44" s="7"/>
      <c r="N44" s="7"/>
      <c r="O44" s="7"/>
      <c r="P44" s="7"/>
      <c r="Q44" s="7"/>
      <c r="R44" s="7"/>
    </row>
    <row r="45" spans="1:18" ht="12.75">
      <c r="A45" s="7"/>
      <c r="B45" s="7"/>
      <c r="C45" s="7"/>
      <c r="D45" s="7"/>
      <c r="E45" s="7"/>
      <c r="F45" s="7"/>
      <c r="G45" s="7"/>
      <c r="H45" s="7"/>
      <c r="I45" s="7"/>
      <c r="J45" s="7"/>
      <c r="K45" s="7"/>
      <c r="L45" s="7"/>
      <c r="M45" s="7"/>
      <c r="N45" s="7"/>
      <c r="O45" s="7"/>
      <c r="P45" s="7"/>
      <c r="Q45" s="7"/>
      <c r="R45" s="7"/>
    </row>
    <row r="46" spans="1:18" ht="12.75">
      <c r="A46" s="7"/>
      <c r="B46" s="7"/>
      <c r="C46" s="7"/>
      <c r="D46" s="7"/>
      <c r="E46" s="7"/>
      <c r="F46" s="7"/>
      <c r="G46" s="7"/>
      <c r="H46" s="7"/>
      <c r="I46" s="7"/>
      <c r="J46" s="7"/>
      <c r="K46" s="7"/>
      <c r="L46" s="7"/>
      <c r="M46" s="7"/>
      <c r="N46" s="7"/>
      <c r="O46" s="7"/>
      <c r="P46" s="7"/>
      <c r="Q46" s="7"/>
      <c r="R46" s="7"/>
    </row>
    <row r="47" spans="1:18" ht="12.75">
      <c r="A47" s="7"/>
      <c r="B47" s="7"/>
      <c r="C47" s="7"/>
      <c r="D47" s="7"/>
      <c r="E47" s="7"/>
      <c r="F47" s="7"/>
      <c r="G47" s="7"/>
      <c r="H47" s="7"/>
      <c r="I47" s="7"/>
      <c r="J47" s="7"/>
      <c r="K47" s="7"/>
      <c r="L47" s="7"/>
      <c r="M47" s="7"/>
      <c r="N47" s="7"/>
      <c r="O47" s="7"/>
      <c r="P47" s="7"/>
      <c r="Q47" s="7"/>
      <c r="R47" s="7"/>
    </row>
    <row r="48" spans="1:18" ht="12.75">
      <c r="A48" s="7"/>
      <c r="B48" s="7"/>
      <c r="C48" s="7"/>
      <c r="D48" s="7"/>
      <c r="E48" s="7"/>
      <c r="F48" s="7"/>
      <c r="G48" s="7"/>
      <c r="H48" s="7"/>
      <c r="I48" s="7"/>
      <c r="J48" s="7"/>
      <c r="K48" s="7"/>
      <c r="L48" s="7"/>
      <c r="M48" s="7"/>
      <c r="N48" s="7"/>
      <c r="O48" s="7"/>
      <c r="P48" s="7"/>
      <c r="Q48" s="7"/>
      <c r="R48" s="7"/>
    </row>
    <row r="49" spans="1:18" ht="12.75">
      <c r="A49" s="7"/>
      <c r="B49" s="7"/>
      <c r="C49" s="7"/>
      <c r="D49" s="7"/>
      <c r="E49" s="7"/>
      <c r="F49" s="7"/>
      <c r="G49" s="7"/>
      <c r="H49" s="7"/>
      <c r="I49" s="7"/>
      <c r="J49" s="7"/>
      <c r="K49" s="7"/>
      <c r="L49" s="7"/>
      <c r="M49" s="7"/>
      <c r="N49" s="7"/>
      <c r="O49" s="7"/>
      <c r="P49" s="7"/>
      <c r="Q49" s="7"/>
      <c r="R49" s="7"/>
    </row>
    <row r="50" spans="1:18" ht="12.75">
      <c r="A50" s="7"/>
      <c r="B50" s="7"/>
      <c r="C50" s="7"/>
      <c r="D50" s="7"/>
      <c r="E50" s="7"/>
      <c r="F50" s="7"/>
      <c r="G50" s="7"/>
      <c r="H50" s="7"/>
      <c r="I50" s="7"/>
      <c r="J50" s="7"/>
      <c r="K50" s="7"/>
      <c r="L50" s="7"/>
      <c r="M50" s="7"/>
      <c r="N50" s="7"/>
      <c r="O50" s="7"/>
      <c r="P50" s="7"/>
      <c r="Q50" s="7"/>
      <c r="R50" s="7"/>
    </row>
    <row r="51" spans="1:18" ht="12.75">
      <c r="A51" s="7"/>
      <c r="B51" s="7"/>
      <c r="C51" s="7"/>
      <c r="D51" s="7"/>
      <c r="E51" s="7"/>
      <c r="F51" s="7"/>
      <c r="G51" s="7"/>
      <c r="H51" s="7"/>
      <c r="I51" s="7"/>
      <c r="J51" s="7"/>
      <c r="K51" s="7"/>
      <c r="L51" s="7"/>
      <c r="M51" s="7"/>
      <c r="N51" s="7"/>
      <c r="O51" s="7"/>
      <c r="P51" s="7"/>
      <c r="Q51" s="7"/>
      <c r="R51" s="7"/>
    </row>
    <row r="52" spans="1:18" ht="12.75">
      <c r="A52" s="7"/>
      <c r="B52" s="7"/>
      <c r="C52" s="7"/>
      <c r="D52" s="7"/>
      <c r="E52" s="7"/>
      <c r="F52" s="7"/>
      <c r="G52" s="7"/>
      <c r="H52" s="7"/>
      <c r="I52" s="7"/>
      <c r="J52" s="7"/>
      <c r="K52" s="7"/>
      <c r="L52" s="7"/>
      <c r="M52" s="7"/>
      <c r="N52" s="7"/>
      <c r="O52" s="7"/>
      <c r="P52" s="7"/>
      <c r="Q52" s="7"/>
      <c r="R52" s="7"/>
    </row>
    <row r="53" spans="1:18" ht="12.75">
      <c r="A53" s="7"/>
      <c r="B53" s="7"/>
      <c r="C53" s="7"/>
      <c r="D53" s="7"/>
      <c r="E53" s="7"/>
      <c r="F53" s="7"/>
      <c r="G53" s="7"/>
      <c r="H53" s="7"/>
      <c r="I53" s="7"/>
      <c r="J53" s="7"/>
      <c r="K53" s="7"/>
      <c r="L53" s="7"/>
      <c r="M53" s="7"/>
      <c r="N53" s="7"/>
      <c r="O53" s="7"/>
      <c r="P53" s="7"/>
      <c r="Q53" s="7"/>
      <c r="R53" s="7"/>
    </row>
    <row r="54" spans="1:18" ht="12.75">
      <c r="A54" s="7"/>
      <c r="B54" s="7"/>
      <c r="C54" s="7"/>
      <c r="D54" s="7"/>
      <c r="E54" s="7"/>
      <c r="F54" s="7"/>
      <c r="G54" s="7"/>
      <c r="H54" s="7"/>
      <c r="I54" s="7"/>
      <c r="J54" s="7"/>
      <c r="K54" s="7"/>
      <c r="L54" s="7"/>
      <c r="M54" s="7"/>
      <c r="N54" s="7"/>
      <c r="O54" s="7"/>
      <c r="P54" s="7"/>
      <c r="Q54" s="7"/>
      <c r="R54" s="7"/>
    </row>
    <row r="55" spans="1:18" ht="12.75">
      <c r="A55" s="7"/>
      <c r="B55" s="7"/>
      <c r="C55" s="7"/>
      <c r="D55" s="7"/>
      <c r="E55" s="7"/>
      <c r="F55" s="7"/>
      <c r="G55" s="7"/>
      <c r="H55" s="7"/>
      <c r="I55" s="7"/>
      <c r="J55" s="7"/>
      <c r="K55" s="7"/>
      <c r="L55" s="7"/>
      <c r="M55" s="7"/>
      <c r="N55" s="7"/>
      <c r="O55" s="7"/>
      <c r="P55" s="7"/>
      <c r="Q55" s="7"/>
      <c r="R55" s="7"/>
    </row>
    <row r="56" spans="1:18" ht="12.75">
      <c r="A56" s="7"/>
      <c r="B56" s="7"/>
      <c r="C56" s="7"/>
      <c r="D56" s="7"/>
      <c r="E56" s="7"/>
      <c r="F56" s="7"/>
      <c r="G56" s="7"/>
      <c r="H56" s="7"/>
      <c r="I56" s="7"/>
      <c r="J56" s="7"/>
      <c r="K56" s="7"/>
      <c r="L56" s="7"/>
      <c r="M56" s="7"/>
      <c r="N56" s="7"/>
      <c r="O56" s="7"/>
      <c r="P56" s="7"/>
      <c r="Q56" s="7"/>
      <c r="R56" s="7"/>
    </row>
    <row r="57" spans="1:18" ht="12.75">
      <c r="A57" s="7"/>
      <c r="B57" s="7"/>
      <c r="C57" s="7"/>
      <c r="D57" s="7"/>
      <c r="E57" s="7"/>
      <c r="F57" s="7"/>
      <c r="G57" s="7"/>
      <c r="H57" s="7"/>
      <c r="I57" s="7"/>
      <c r="J57" s="7"/>
      <c r="K57" s="7"/>
      <c r="L57" s="7"/>
      <c r="M57" s="7"/>
      <c r="N57" s="7"/>
      <c r="O57" s="7"/>
      <c r="P57" s="7"/>
      <c r="Q57" s="7"/>
      <c r="R57" s="7"/>
    </row>
    <row r="58" spans="1:18" ht="12.75">
      <c r="A58" s="7"/>
      <c r="B58" s="7"/>
      <c r="C58" s="7"/>
      <c r="D58" s="7"/>
      <c r="E58" s="7"/>
      <c r="F58" s="7"/>
      <c r="G58" s="7"/>
      <c r="H58" s="7"/>
      <c r="I58" s="7"/>
      <c r="J58" s="7"/>
      <c r="K58" s="7"/>
      <c r="L58" s="7"/>
      <c r="M58" s="7"/>
      <c r="N58" s="7"/>
      <c r="O58" s="7"/>
      <c r="P58" s="7"/>
      <c r="Q58" s="7"/>
      <c r="R58" s="7"/>
    </row>
    <row r="59" spans="1:18" ht="12.75">
      <c r="A59" s="7"/>
      <c r="B59" s="7"/>
      <c r="C59" s="7"/>
      <c r="D59" s="7"/>
      <c r="E59" s="7"/>
      <c r="F59" s="7"/>
      <c r="G59" s="7"/>
      <c r="H59" s="7"/>
      <c r="I59" s="7"/>
      <c r="J59" s="7"/>
      <c r="K59" s="7"/>
      <c r="L59" s="7"/>
      <c r="M59" s="7"/>
      <c r="N59" s="7"/>
      <c r="O59" s="7"/>
      <c r="P59" s="7"/>
      <c r="Q59" s="7"/>
      <c r="R59" s="7"/>
    </row>
    <row r="60" spans="1:18" ht="12.75">
      <c r="A60" s="7"/>
      <c r="B60" s="7"/>
      <c r="C60" s="7"/>
      <c r="D60" s="7"/>
      <c r="E60" s="7"/>
      <c r="F60" s="7"/>
      <c r="G60" s="7"/>
      <c r="H60" s="7"/>
      <c r="I60" s="7"/>
      <c r="J60" s="7"/>
      <c r="K60" s="7"/>
      <c r="L60" s="7"/>
      <c r="M60" s="7"/>
      <c r="N60" s="7"/>
      <c r="O60" s="7"/>
      <c r="P60" s="7"/>
      <c r="Q60" s="7"/>
      <c r="R60" s="7"/>
    </row>
    <row r="61" spans="1:18" ht="12.75">
      <c r="A61" s="7"/>
      <c r="B61" s="7"/>
      <c r="C61" s="7"/>
      <c r="D61" s="7"/>
      <c r="E61" s="7"/>
      <c r="F61" s="7"/>
      <c r="G61" s="7"/>
      <c r="H61" s="7"/>
      <c r="I61" s="7"/>
      <c r="J61" s="7"/>
      <c r="K61" s="7"/>
      <c r="L61" s="7"/>
      <c r="M61" s="7"/>
      <c r="N61" s="7"/>
      <c r="O61" s="7"/>
      <c r="P61" s="7"/>
      <c r="Q61" s="7"/>
      <c r="R61" s="7"/>
    </row>
    <row r="62" spans="1:18" ht="12.75">
      <c r="A62" s="7"/>
      <c r="B62" s="7"/>
      <c r="C62" s="7"/>
      <c r="D62" s="7"/>
      <c r="E62" s="7"/>
      <c r="F62" s="7"/>
      <c r="G62" s="7"/>
      <c r="H62" s="7"/>
      <c r="I62" s="7"/>
      <c r="J62" s="7"/>
      <c r="K62" s="7"/>
      <c r="L62" s="7"/>
      <c r="M62" s="7"/>
      <c r="N62" s="7"/>
      <c r="O62" s="7"/>
      <c r="P62" s="7"/>
      <c r="Q62" s="7"/>
      <c r="R62" s="7"/>
    </row>
    <row r="63" spans="1:18" ht="12.75">
      <c r="A63" s="7"/>
      <c r="B63" s="7"/>
      <c r="C63" s="7"/>
      <c r="D63" s="7"/>
      <c r="E63" s="7"/>
      <c r="F63" s="7"/>
      <c r="G63" s="7"/>
      <c r="H63" s="7"/>
      <c r="I63" s="7"/>
      <c r="J63" s="7"/>
      <c r="K63" s="7"/>
      <c r="L63" s="7"/>
      <c r="M63" s="7"/>
      <c r="N63" s="7"/>
      <c r="O63" s="7"/>
      <c r="P63" s="7"/>
      <c r="Q63" s="7"/>
      <c r="R63" s="7"/>
    </row>
    <row r="64" spans="1:18" ht="12.75">
      <c r="A64" s="7"/>
      <c r="B64" s="7"/>
      <c r="C64" s="7"/>
      <c r="D64" s="7"/>
      <c r="E64" s="7"/>
      <c r="F64" s="7"/>
      <c r="G64" s="7"/>
      <c r="H64" s="7"/>
      <c r="I64" s="7"/>
      <c r="J64" s="7"/>
      <c r="K64" s="7"/>
      <c r="L64" s="7"/>
      <c r="M64" s="7"/>
      <c r="N64" s="7"/>
      <c r="O64" s="7"/>
      <c r="P64" s="7"/>
      <c r="Q64" s="7"/>
      <c r="R64" s="7"/>
    </row>
    <row r="65" spans="1:18" ht="12.75">
      <c r="A65" s="7"/>
      <c r="B65" s="7"/>
      <c r="C65" s="7"/>
      <c r="D65" s="7"/>
      <c r="E65" s="7"/>
      <c r="F65" s="7"/>
      <c r="G65" s="7"/>
      <c r="H65" s="7"/>
      <c r="I65" s="7"/>
      <c r="J65" s="7"/>
      <c r="K65" s="7"/>
      <c r="L65" s="7"/>
      <c r="M65" s="7"/>
      <c r="N65" s="7"/>
      <c r="O65" s="7"/>
      <c r="P65" s="7"/>
      <c r="Q65" s="7"/>
      <c r="R65" s="7"/>
    </row>
    <row r="66" spans="1:18" ht="12.75">
      <c r="A66" s="7"/>
      <c r="B66" s="7"/>
      <c r="C66" s="7"/>
      <c r="D66" s="7"/>
      <c r="E66" s="7"/>
      <c r="F66" s="7"/>
      <c r="G66" s="7"/>
      <c r="H66" s="7"/>
      <c r="I66" s="7"/>
      <c r="J66" s="7"/>
      <c r="K66" s="7"/>
      <c r="L66" s="7"/>
      <c r="M66" s="7"/>
      <c r="N66" s="7"/>
      <c r="O66" s="7"/>
      <c r="P66" s="7"/>
      <c r="Q66" s="7"/>
      <c r="R66" s="7"/>
    </row>
    <row r="67" spans="1:18" ht="12.75">
      <c r="A67" s="7"/>
      <c r="B67" s="7"/>
      <c r="C67" s="7"/>
      <c r="D67" s="7"/>
      <c r="E67" s="7"/>
      <c r="F67" s="7"/>
      <c r="G67" s="7"/>
      <c r="H67" s="7"/>
      <c r="I67" s="7"/>
      <c r="J67" s="7"/>
      <c r="K67" s="7"/>
      <c r="L67" s="7"/>
      <c r="M67" s="7"/>
      <c r="N67" s="7"/>
      <c r="O67" s="7"/>
      <c r="P67" s="7"/>
      <c r="Q67" s="7"/>
      <c r="R67" s="7"/>
    </row>
    <row r="68" spans="1:18" ht="12.75">
      <c r="A68" s="7"/>
      <c r="B68" s="7"/>
      <c r="C68" s="7"/>
      <c r="D68" s="7"/>
      <c r="E68" s="7"/>
      <c r="F68" s="7"/>
      <c r="G68" s="7"/>
      <c r="H68" s="7"/>
      <c r="I68" s="7"/>
      <c r="J68" s="7"/>
      <c r="K68" s="7"/>
      <c r="L68" s="7"/>
      <c r="M68" s="7"/>
      <c r="N68" s="7"/>
      <c r="O68" s="7"/>
      <c r="P68" s="7"/>
      <c r="Q68" s="7"/>
      <c r="R68" s="7"/>
    </row>
    <row r="69" spans="1:18" ht="12.75">
      <c r="A69" s="7"/>
      <c r="B69" s="7"/>
      <c r="C69" s="7"/>
      <c r="D69" s="7"/>
      <c r="E69" s="7"/>
      <c r="F69" s="7"/>
      <c r="G69" s="7"/>
      <c r="H69" s="7"/>
      <c r="I69" s="7"/>
      <c r="J69" s="7"/>
      <c r="K69" s="7"/>
      <c r="L69" s="7"/>
      <c r="M69" s="7"/>
      <c r="N69" s="7"/>
      <c r="O69" s="7"/>
      <c r="P69" s="7"/>
      <c r="Q69" s="7"/>
      <c r="R69" s="7"/>
    </row>
    <row r="70" spans="1:18" ht="12.75">
      <c r="A70" s="7"/>
      <c r="B70" s="7"/>
      <c r="C70" s="7"/>
      <c r="D70" s="7"/>
      <c r="E70" s="7"/>
      <c r="F70" s="7"/>
      <c r="G70" s="7"/>
      <c r="H70" s="7"/>
      <c r="I70" s="7"/>
      <c r="J70" s="7"/>
      <c r="K70" s="7"/>
      <c r="L70" s="7"/>
      <c r="M70" s="7"/>
      <c r="N70" s="7"/>
      <c r="O70" s="7"/>
      <c r="P70" s="7"/>
      <c r="Q70" s="7"/>
      <c r="R70" s="7"/>
    </row>
    <row r="71" spans="1:18" ht="12.75">
      <c r="A71" s="7"/>
      <c r="B71" s="7"/>
      <c r="C71" s="7"/>
      <c r="D71" s="7"/>
      <c r="E71" s="7"/>
      <c r="F71" s="7"/>
      <c r="G71" s="7"/>
      <c r="H71" s="7"/>
      <c r="I71" s="7"/>
      <c r="J71" s="7"/>
      <c r="K71" s="7"/>
      <c r="L71" s="7"/>
      <c r="M71" s="7"/>
      <c r="N71" s="7"/>
      <c r="O71" s="7"/>
      <c r="P71" s="7"/>
      <c r="Q71" s="7"/>
      <c r="R71" s="7"/>
    </row>
    <row r="72" spans="1:18" ht="12.75">
      <c r="A72" s="7"/>
      <c r="B72" s="7"/>
      <c r="C72" s="7"/>
      <c r="D72" s="7"/>
      <c r="E72" s="7"/>
      <c r="F72" s="7"/>
      <c r="G72" s="7"/>
      <c r="H72" s="7"/>
      <c r="I72" s="7"/>
      <c r="J72" s="7"/>
      <c r="K72" s="7"/>
      <c r="L72" s="7"/>
      <c r="M72" s="7"/>
      <c r="N72" s="7"/>
      <c r="O72" s="7"/>
      <c r="P72" s="7"/>
      <c r="Q72" s="7"/>
      <c r="R72" s="7"/>
    </row>
    <row r="73" spans="1:18" ht="12.75">
      <c r="A73" s="7"/>
      <c r="B73" s="7"/>
      <c r="C73" s="7"/>
      <c r="D73" s="7"/>
      <c r="E73" s="7"/>
      <c r="F73" s="7"/>
      <c r="G73" s="7"/>
      <c r="H73" s="7"/>
      <c r="I73" s="7"/>
      <c r="J73" s="7"/>
      <c r="K73" s="7"/>
      <c r="L73" s="7"/>
      <c r="M73" s="7"/>
      <c r="N73" s="7"/>
      <c r="O73" s="7"/>
      <c r="P73" s="7"/>
      <c r="Q73" s="7"/>
      <c r="R73" s="7"/>
    </row>
    <row r="74" spans="1:18" ht="12.75">
      <c r="A74" s="7"/>
      <c r="B74" s="7"/>
      <c r="C74" s="7"/>
      <c r="D74" s="7"/>
      <c r="E74" s="7"/>
      <c r="F74" s="7"/>
      <c r="G74" s="7"/>
      <c r="H74" s="7"/>
      <c r="I74" s="7"/>
      <c r="J74" s="7"/>
      <c r="K74" s="7"/>
      <c r="L74" s="7"/>
      <c r="M74" s="7"/>
      <c r="N74" s="7"/>
      <c r="O74" s="7"/>
      <c r="P74" s="7"/>
      <c r="Q74" s="7"/>
      <c r="R74" s="7"/>
    </row>
    <row r="75" spans="1:18" ht="12.75">
      <c r="A75" s="7"/>
      <c r="B75" s="7"/>
      <c r="C75" s="7"/>
      <c r="D75" s="7"/>
      <c r="E75" s="7"/>
      <c r="F75" s="7"/>
      <c r="G75" s="7"/>
      <c r="H75" s="7"/>
      <c r="I75" s="7"/>
      <c r="J75" s="7"/>
      <c r="K75" s="7"/>
      <c r="L75" s="7"/>
      <c r="M75" s="7"/>
      <c r="N75" s="7"/>
      <c r="O75" s="7"/>
      <c r="P75" s="7"/>
      <c r="Q75" s="7"/>
      <c r="R75" s="7"/>
    </row>
    <row r="76" spans="1:18" ht="12.75">
      <c r="A76" s="7"/>
      <c r="B76" s="7"/>
      <c r="C76" s="7"/>
      <c r="D76" s="7"/>
      <c r="E76" s="7"/>
      <c r="F76" s="7"/>
      <c r="G76" s="7"/>
      <c r="H76" s="7"/>
      <c r="I76" s="7"/>
      <c r="J76" s="7"/>
      <c r="K76" s="7"/>
      <c r="L76" s="7"/>
      <c r="M76" s="7"/>
      <c r="N76" s="7"/>
      <c r="O76" s="7"/>
      <c r="P76" s="7"/>
      <c r="Q76" s="7"/>
      <c r="R76" s="7"/>
    </row>
    <row r="77" spans="1:18" ht="12.75">
      <c r="A77" s="7"/>
      <c r="B77" s="7"/>
      <c r="C77" s="7"/>
      <c r="D77" s="7"/>
      <c r="E77" s="7"/>
      <c r="F77" s="7"/>
      <c r="G77" s="7"/>
      <c r="H77" s="7"/>
      <c r="I77" s="7"/>
      <c r="J77" s="7"/>
      <c r="K77" s="7"/>
      <c r="L77" s="7"/>
      <c r="M77" s="7"/>
      <c r="N77" s="7"/>
      <c r="O77" s="7"/>
      <c r="P77" s="7"/>
      <c r="Q77" s="7"/>
      <c r="R77" s="7"/>
    </row>
    <row r="78" spans="1:18" ht="12.75">
      <c r="A78" s="7"/>
      <c r="B78" s="7"/>
      <c r="C78" s="7"/>
      <c r="D78" s="7"/>
      <c r="E78" s="7"/>
      <c r="F78" s="7"/>
      <c r="G78" s="7"/>
      <c r="H78" s="7"/>
      <c r="I78" s="7"/>
      <c r="J78" s="7"/>
      <c r="K78" s="7"/>
      <c r="L78" s="7"/>
      <c r="M78" s="7"/>
      <c r="N78" s="7"/>
      <c r="O78" s="7"/>
      <c r="P78" s="7"/>
      <c r="Q78" s="7"/>
      <c r="R78" s="7"/>
    </row>
    <row r="79" spans="1:18" ht="12.75">
      <c r="A79" s="7"/>
      <c r="B79" s="7"/>
      <c r="C79" s="7"/>
      <c r="D79" s="7"/>
      <c r="E79" s="7"/>
      <c r="F79" s="7"/>
      <c r="G79" s="7"/>
      <c r="H79" s="7"/>
      <c r="I79" s="7"/>
      <c r="J79" s="7"/>
      <c r="K79" s="7"/>
      <c r="L79" s="7"/>
      <c r="M79" s="7"/>
      <c r="N79" s="7"/>
      <c r="O79" s="7"/>
      <c r="P79" s="7"/>
      <c r="Q79" s="7"/>
      <c r="R79" s="7"/>
    </row>
    <row r="80" spans="1:18" ht="12.75">
      <c r="A80" s="7"/>
      <c r="B80" s="7"/>
      <c r="C80" s="7"/>
      <c r="D80" s="7"/>
      <c r="E80" s="7"/>
      <c r="F80" s="7"/>
      <c r="G80" s="7"/>
      <c r="H80" s="7"/>
      <c r="I80" s="7"/>
      <c r="J80" s="7"/>
      <c r="K80" s="7"/>
      <c r="L80" s="7"/>
      <c r="M80" s="7"/>
      <c r="N80" s="7"/>
      <c r="O80" s="7"/>
      <c r="P80" s="7"/>
      <c r="Q80" s="7"/>
      <c r="R80" s="7"/>
    </row>
    <row r="81" spans="1:18" ht="12.75">
      <c r="A81" s="7"/>
      <c r="B81" s="7"/>
      <c r="C81" s="7"/>
      <c r="D81" s="7"/>
      <c r="E81" s="7"/>
      <c r="F81" s="7"/>
      <c r="G81" s="7"/>
      <c r="H81" s="7"/>
      <c r="I81" s="7"/>
      <c r="J81" s="7"/>
      <c r="K81" s="7"/>
      <c r="L81" s="7"/>
      <c r="M81" s="7"/>
      <c r="N81" s="7"/>
      <c r="O81" s="7"/>
      <c r="P81" s="7"/>
      <c r="Q81" s="7"/>
      <c r="R81" s="7"/>
    </row>
    <row r="82" spans="1:18" ht="12.75">
      <c r="A82" s="7"/>
      <c r="B82" s="7"/>
      <c r="C82" s="7"/>
      <c r="D82" s="7"/>
      <c r="E82" s="7"/>
      <c r="F82" s="7"/>
      <c r="G82" s="7"/>
      <c r="H82" s="7"/>
      <c r="I82" s="7"/>
      <c r="J82" s="7"/>
      <c r="K82" s="7"/>
      <c r="L82" s="7"/>
      <c r="M82" s="7"/>
      <c r="N82" s="7"/>
      <c r="O82" s="7"/>
      <c r="P82" s="7"/>
      <c r="Q82" s="7"/>
      <c r="R82" s="7"/>
    </row>
    <row r="83" spans="1:18" ht="12.75">
      <c r="A83" s="7"/>
      <c r="B83" s="7"/>
      <c r="C83" s="7"/>
      <c r="D83" s="7"/>
      <c r="E83" s="7"/>
      <c r="F83" s="7"/>
      <c r="G83" s="7"/>
      <c r="H83" s="7"/>
      <c r="I83" s="7"/>
      <c r="J83" s="7"/>
      <c r="K83" s="7"/>
      <c r="L83" s="7"/>
      <c r="M83" s="7"/>
      <c r="N83" s="7"/>
      <c r="O83" s="7"/>
      <c r="P83" s="7"/>
      <c r="Q83" s="7"/>
      <c r="R83" s="7"/>
    </row>
    <row r="84" spans="1:18" ht="12.75">
      <c r="A84" s="7"/>
      <c r="B84" s="7"/>
      <c r="C84" s="7"/>
      <c r="D84" s="7"/>
      <c r="E84" s="7"/>
      <c r="F84" s="7"/>
      <c r="G84" s="7"/>
      <c r="H84" s="7"/>
      <c r="I84" s="7"/>
      <c r="J84" s="7"/>
      <c r="K84" s="7"/>
      <c r="L84" s="7"/>
      <c r="M84" s="7"/>
      <c r="N84" s="7"/>
      <c r="O84" s="7"/>
      <c r="P84" s="7"/>
      <c r="Q84" s="7"/>
      <c r="R84" s="7"/>
    </row>
    <row r="85" spans="1:18" ht="12.75">
      <c r="A85" s="7"/>
      <c r="B85" s="7"/>
      <c r="C85" s="7"/>
      <c r="D85" s="7"/>
      <c r="E85" s="7"/>
      <c r="F85" s="7"/>
      <c r="G85" s="7"/>
      <c r="H85" s="7"/>
      <c r="I85" s="7"/>
      <c r="J85" s="7"/>
      <c r="K85" s="7"/>
      <c r="L85" s="7"/>
      <c r="M85" s="7"/>
      <c r="N85" s="7"/>
      <c r="O85" s="7"/>
      <c r="P85" s="7"/>
      <c r="Q85" s="7"/>
      <c r="R85" s="7"/>
    </row>
    <row r="86" spans="1:18" ht="12.75">
      <c r="A86" s="7"/>
      <c r="B86" s="7"/>
      <c r="C86" s="7"/>
      <c r="D86" s="7"/>
      <c r="E86" s="7"/>
      <c r="F86" s="7"/>
      <c r="G86" s="7"/>
      <c r="H86" s="7"/>
      <c r="I86" s="7"/>
      <c r="J86" s="7"/>
      <c r="K86" s="7"/>
      <c r="L86" s="7"/>
      <c r="M86" s="7"/>
      <c r="N86" s="7"/>
      <c r="O86" s="7"/>
      <c r="P86" s="7"/>
      <c r="Q86" s="7"/>
      <c r="R86" s="7"/>
    </row>
    <row r="87" spans="1:18" ht="12.75">
      <c r="A87" s="7"/>
      <c r="B87" s="7"/>
      <c r="C87" s="7"/>
      <c r="D87" s="7"/>
      <c r="E87" s="7"/>
      <c r="F87" s="7"/>
      <c r="G87" s="7"/>
      <c r="H87" s="7"/>
      <c r="I87" s="7"/>
      <c r="J87" s="7"/>
      <c r="K87" s="7"/>
      <c r="L87" s="7"/>
      <c r="M87" s="7"/>
      <c r="N87" s="7"/>
      <c r="O87" s="7"/>
      <c r="P87" s="7"/>
      <c r="Q87" s="7"/>
      <c r="R87" s="7"/>
    </row>
    <row r="88" spans="1:18" ht="12.75">
      <c r="A88" s="7"/>
      <c r="B88" s="7"/>
      <c r="C88" s="7"/>
      <c r="D88" s="7"/>
      <c r="E88" s="7"/>
      <c r="F88" s="7"/>
      <c r="G88" s="7"/>
      <c r="H88" s="7"/>
      <c r="I88" s="7"/>
      <c r="J88" s="7"/>
      <c r="K88" s="7"/>
      <c r="L88" s="7"/>
      <c r="M88" s="7"/>
      <c r="N88" s="7"/>
      <c r="O88" s="7"/>
      <c r="P88" s="7"/>
      <c r="Q88" s="7"/>
      <c r="R88" s="7"/>
    </row>
    <row r="89" spans="1:18" ht="12.75">
      <c r="A89" s="7"/>
      <c r="B89" s="7"/>
      <c r="C89" s="7"/>
      <c r="D89" s="7"/>
      <c r="E89" s="7"/>
      <c r="F89" s="7"/>
      <c r="G89" s="7"/>
      <c r="H89" s="7"/>
      <c r="I89" s="7"/>
      <c r="J89" s="7"/>
      <c r="K89" s="7"/>
      <c r="L89" s="7"/>
      <c r="M89" s="7"/>
      <c r="N89" s="7"/>
      <c r="O89" s="7"/>
      <c r="P89" s="7"/>
      <c r="Q89" s="7"/>
      <c r="R89" s="7"/>
    </row>
    <row r="90" spans="1:18" ht="12.75">
      <c r="A90" s="7"/>
      <c r="B90" s="7"/>
      <c r="C90" s="7"/>
      <c r="D90" s="7"/>
      <c r="E90" s="7"/>
      <c r="F90" s="7"/>
      <c r="G90" s="7"/>
      <c r="H90" s="7"/>
      <c r="I90" s="7"/>
      <c r="J90" s="7"/>
      <c r="K90" s="7"/>
      <c r="L90" s="7"/>
      <c r="M90" s="7"/>
      <c r="N90" s="7"/>
      <c r="O90" s="7"/>
      <c r="P90" s="7"/>
      <c r="Q90" s="7"/>
      <c r="R90" s="7"/>
    </row>
    <row r="91" spans="1:18" ht="12.75">
      <c r="A91" s="7"/>
      <c r="B91" s="7"/>
      <c r="C91" s="7"/>
      <c r="D91" s="7"/>
      <c r="E91" s="7"/>
      <c r="F91" s="7"/>
      <c r="G91" s="7"/>
      <c r="H91" s="7"/>
      <c r="I91" s="7"/>
      <c r="J91" s="7"/>
      <c r="K91" s="7"/>
      <c r="L91" s="7"/>
      <c r="M91" s="7"/>
      <c r="N91" s="7"/>
      <c r="O91" s="7"/>
      <c r="P91" s="7"/>
      <c r="Q91" s="7"/>
      <c r="R91" s="7"/>
    </row>
    <row r="92" spans="1:18" ht="12.75">
      <c r="A92" s="7"/>
      <c r="B92" s="7"/>
      <c r="C92" s="7"/>
      <c r="D92" s="7"/>
      <c r="E92" s="7"/>
      <c r="F92" s="7"/>
      <c r="G92" s="7"/>
      <c r="H92" s="7"/>
      <c r="I92" s="7"/>
      <c r="J92" s="7"/>
      <c r="K92" s="7"/>
      <c r="L92" s="7"/>
      <c r="M92" s="7"/>
      <c r="N92" s="7"/>
      <c r="O92" s="7"/>
      <c r="P92" s="7"/>
      <c r="Q92" s="7"/>
      <c r="R92" s="7"/>
    </row>
    <row r="93" spans="1:18" ht="12.75">
      <c r="A93" s="7"/>
      <c r="B93" s="7"/>
      <c r="C93" s="7"/>
      <c r="D93" s="7"/>
      <c r="E93" s="7"/>
      <c r="F93" s="7"/>
      <c r="G93" s="7"/>
      <c r="H93" s="7"/>
      <c r="I93" s="7"/>
      <c r="J93" s="7"/>
      <c r="K93" s="7"/>
      <c r="L93" s="7"/>
      <c r="M93" s="7"/>
      <c r="N93" s="7"/>
      <c r="O93" s="7"/>
      <c r="P93" s="7"/>
      <c r="Q93" s="7"/>
      <c r="R93" s="7"/>
    </row>
    <row r="94" spans="1:18" ht="12.75">
      <c r="A94" s="7"/>
      <c r="B94" s="7"/>
      <c r="C94" s="7"/>
      <c r="D94" s="7"/>
      <c r="E94" s="7"/>
      <c r="F94" s="7"/>
      <c r="G94" s="7"/>
      <c r="H94" s="7"/>
      <c r="I94" s="7"/>
      <c r="J94" s="7"/>
      <c r="K94" s="7"/>
      <c r="L94" s="7"/>
      <c r="M94" s="7"/>
      <c r="N94" s="7"/>
      <c r="O94" s="7"/>
      <c r="P94" s="7"/>
      <c r="Q94" s="7"/>
      <c r="R94" s="7"/>
    </row>
    <row r="95" spans="1:18" ht="12.75">
      <c r="A95" s="7"/>
      <c r="B95" s="7"/>
      <c r="C95" s="7"/>
      <c r="D95" s="7"/>
      <c r="E95" s="7"/>
      <c r="F95" s="7"/>
      <c r="G95" s="7"/>
      <c r="H95" s="7"/>
      <c r="I95" s="7"/>
      <c r="J95" s="7"/>
      <c r="K95" s="7"/>
      <c r="L95" s="7"/>
      <c r="M95" s="7"/>
      <c r="N95" s="7"/>
      <c r="O95" s="7"/>
      <c r="P95" s="7"/>
      <c r="Q95" s="7"/>
      <c r="R95" s="7"/>
    </row>
    <row r="96" spans="1:18" ht="12.75">
      <c r="A96" s="7"/>
      <c r="B96" s="7"/>
      <c r="C96" s="7"/>
      <c r="D96" s="7"/>
      <c r="E96" s="7"/>
      <c r="F96" s="7"/>
      <c r="G96" s="7"/>
      <c r="H96" s="7"/>
      <c r="I96" s="7"/>
      <c r="J96" s="7"/>
      <c r="K96" s="7"/>
      <c r="L96" s="7"/>
      <c r="M96" s="7"/>
      <c r="N96" s="7"/>
      <c r="O96" s="7"/>
      <c r="P96" s="7"/>
      <c r="Q96" s="7"/>
      <c r="R96" s="7"/>
    </row>
    <row r="97" spans="1:18" ht="12.75">
      <c r="A97" s="7"/>
      <c r="B97" s="7"/>
      <c r="C97" s="7"/>
      <c r="D97" s="7"/>
      <c r="E97" s="7"/>
      <c r="F97" s="7"/>
      <c r="G97" s="7"/>
      <c r="H97" s="7"/>
      <c r="I97" s="7"/>
      <c r="J97" s="7"/>
      <c r="K97" s="7"/>
      <c r="L97" s="7"/>
      <c r="M97" s="7"/>
      <c r="N97" s="7"/>
      <c r="O97" s="7"/>
      <c r="P97" s="7"/>
      <c r="Q97" s="7"/>
      <c r="R97" s="7"/>
    </row>
    <row r="98" spans="1:18" ht="12.75">
      <c r="A98" s="7"/>
      <c r="B98" s="7"/>
      <c r="C98" s="7"/>
      <c r="D98" s="7"/>
      <c r="E98" s="7"/>
      <c r="F98" s="7"/>
      <c r="G98" s="7"/>
      <c r="H98" s="7"/>
      <c r="I98" s="7"/>
      <c r="J98" s="7"/>
      <c r="K98" s="7"/>
      <c r="L98" s="7"/>
      <c r="M98" s="7"/>
      <c r="N98" s="7"/>
      <c r="O98" s="7"/>
      <c r="P98" s="7"/>
      <c r="Q98" s="7"/>
      <c r="R98" s="7"/>
    </row>
    <row r="99" spans="1:18" ht="12.75">
      <c r="A99" s="7"/>
      <c r="B99" s="7"/>
      <c r="C99" s="7"/>
      <c r="D99" s="7"/>
      <c r="E99" s="7"/>
      <c r="F99" s="7"/>
      <c r="G99" s="7"/>
      <c r="H99" s="7"/>
      <c r="I99" s="7"/>
      <c r="J99" s="7"/>
      <c r="K99" s="7"/>
      <c r="L99" s="7"/>
      <c r="M99" s="7"/>
      <c r="N99" s="7"/>
      <c r="O99" s="7"/>
      <c r="P99" s="7"/>
      <c r="Q99" s="7"/>
      <c r="R99" s="7"/>
    </row>
    <row r="100" spans="1:18" ht="12.75">
      <c r="A100" s="7"/>
      <c r="B100" s="7"/>
      <c r="C100" s="7"/>
      <c r="D100" s="7"/>
      <c r="E100" s="7"/>
      <c r="F100" s="7"/>
      <c r="G100" s="7"/>
      <c r="H100" s="7"/>
      <c r="I100" s="7"/>
      <c r="J100" s="7"/>
      <c r="K100" s="7"/>
      <c r="L100" s="7"/>
      <c r="M100" s="7"/>
      <c r="N100" s="7"/>
      <c r="O100" s="7"/>
      <c r="P100" s="7"/>
      <c r="Q100" s="7"/>
      <c r="R100" s="7"/>
    </row>
    <row r="101" spans="1:18" ht="12.75">
      <c r="A101" s="7"/>
      <c r="B101" s="7"/>
      <c r="C101" s="7"/>
      <c r="D101" s="7"/>
      <c r="E101" s="7"/>
      <c r="F101" s="7"/>
      <c r="G101" s="7"/>
      <c r="H101" s="7"/>
      <c r="I101" s="7"/>
      <c r="J101" s="7"/>
      <c r="K101" s="7"/>
      <c r="L101" s="7"/>
      <c r="M101" s="7"/>
      <c r="N101" s="7"/>
      <c r="O101" s="7"/>
      <c r="P101" s="7"/>
      <c r="Q101" s="7"/>
      <c r="R101" s="7"/>
    </row>
    <row r="102" spans="1:18" ht="12.75">
      <c r="A102" s="7"/>
      <c r="B102" s="7"/>
      <c r="C102" s="7"/>
      <c r="D102" s="7"/>
      <c r="E102" s="7"/>
      <c r="F102" s="7"/>
      <c r="G102" s="7"/>
      <c r="H102" s="7"/>
      <c r="I102" s="7"/>
      <c r="J102" s="7"/>
      <c r="K102" s="7"/>
      <c r="L102" s="7"/>
      <c r="M102" s="7"/>
      <c r="N102" s="7"/>
      <c r="O102" s="7"/>
      <c r="P102" s="7"/>
      <c r="Q102" s="7"/>
      <c r="R102" s="7"/>
    </row>
    <row r="103" spans="1:18" ht="12.75">
      <c r="A103" s="7"/>
      <c r="B103" s="7"/>
      <c r="C103" s="7"/>
      <c r="D103" s="7"/>
      <c r="E103" s="7"/>
      <c r="F103" s="7"/>
      <c r="G103" s="7"/>
      <c r="H103" s="7"/>
      <c r="I103" s="7"/>
      <c r="J103" s="7"/>
      <c r="K103" s="7"/>
      <c r="L103" s="7"/>
      <c r="M103" s="7"/>
      <c r="N103" s="7"/>
      <c r="O103" s="7"/>
      <c r="P103" s="7"/>
      <c r="Q103" s="7"/>
      <c r="R103" s="7"/>
    </row>
    <row r="104" spans="1:18" ht="12.75">
      <c r="A104" s="7"/>
      <c r="B104" s="7"/>
      <c r="C104" s="7"/>
      <c r="D104" s="7"/>
      <c r="E104" s="7"/>
      <c r="F104" s="7"/>
      <c r="G104" s="7"/>
      <c r="H104" s="7"/>
      <c r="I104" s="7"/>
      <c r="J104" s="7"/>
      <c r="K104" s="7"/>
      <c r="L104" s="7"/>
      <c r="M104" s="7"/>
      <c r="N104" s="7"/>
      <c r="O104" s="7"/>
      <c r="P104" s="7"/>
      <c r="Q104" s="7"/>
      <c r="R104" s="7"/>
    </row>
    <row r="105" spans="1:18" ht="12.75">
      <c r="A105" s="7"/>
      <c r="B105" s="7"/>
      <c r="C105" s="7"/>
      <c r="D105" s="7"/>
      <c r="E105" s="7"/>
      <c r="F105" s="7"/>
      <c r="G105" s="7"/>
      <c r="H105" s="7"/>
      <c r="I105" s="7"/>
      <c r="J105" s="7"/>
      <c r="K105" s="7"/>
      <c r="L105" s="7"/>
      <c r="M105" s="7"/>
      <c r="N105" s="7"/>
      <c r="O105" s="7"/>
      <c r="P105" s="7"/>
      <c r="Q105" s="7"/>
      <c r="R105" s="7"/>
    </row>
    <row r="106" spans="1:18" ht="12.75">
      <c r="A106" s="7"/>
      <c r="B106" s="7"/>
      <c r="C106" s="7"/>
      <c r="D106" s="7"/>
      <c r="E106" s="7"/>
      <c r="F106" s="7"/>
      <c r="G106" s="7"/>
      <c r="H106" s="7"/>
      <c r="I106" s="7"/>
      <c r="J106" s="7"/>
      <c r="K106" s="7"/>
      <c r="L106" s="7"/>
      <c r="M106" s="7"/>
      <c r="N106" s="7"/>
      <c r="O106" s="7"/>
      <c r="P106" s="7"/>
      <c r="Q106" s="7"/>
      <c r="R106" s="7"/>
    </row>
    <row r="107" spans="1:18" ht="12.75">
      <c r="A107" s="7"/>
      <c r="B107" s="7"/>
      <c r="C107" s="7"/>
      <c r="D107" s="7"/>
      <c r="E107" s="7"/>
      <c r="F107" s="7"/>
      <c r="G107" s="7"/>
      <c r="H107" s="7"/>
      <c r="I107" s="7"/>
      <c r="J107" s="7"/>
      <c r="K107" s="7"/>
      <c r="L107" s="7"/>
      <c r="M107" s="7"/>
      <c r="N107" s="7"/>
      <c r="O107" s="7"/>
      <c r="P107" s="7"/>
      <c r="Q107" s="7"/>
      <c r="R107" s="7"/>
    </row>
    <row r="108" spans="1:18" ht="12.75">
      <c r="A108" s="7"/>
      <c r="B108" s="7"/>
      <c r="C108" s="7"/>
      <c r="D108" s="7"/>
      <c r="E108" s="7"/>
      <c r="F108" s="7"/>
      <c r="G108" s="7"/>
      <c r="H108" s="7"/>
      <c r="I108" s="7"/>
      <c r="J108" s="7"/>
      <c r="K108" s="7"/>
      <c r="L108" s="7"/>
      <c r="M108" s="7"/>
      <c r="N108" s="7"/>
      <c r="O108" s="7"/>
      <c r="P108" s="7"/>
      <c r="Q108" s="7"/>
      <c r="R108" s="7"/>
    </row>
    <row r="109" spans="1:18" ht="12.75">
      <c r="A109" s="7"/>
      <c r="B109" s="7"/>
      <c r="C109" s="7"/>
      <c r="D109" s="7"/>
      <c r="E109" s="7"/>
      <c r="F109" s="7"/>
      <c r="G109" s="7"/>
      <c r="H109" s="7"/>
      <c r="I109" s="7"/>
      <c r="J109" s="7"/>
      <c r="K109" s="7"/>
      <c r="L109" s="7"/>
      <c r="M109" s="7"/>
      <c r="N109" s="7"/>
      <c r="O109" s="7"/>
      <c r="P109" s="7"/>
      <c r="Q109" s="7"/>
      <c r="R109" s="7"/>
    </row>
    <row r="110" spans="1:18" ht="12.75">
      <c r="A110" s="7"/>
      <c r="B110" s="7"/>
      <c r="C110" s="7"/>
      <c r="D110" s="7"/>
      <c r="E110" s="7"/>
      <c r="F110" s="7"/>
      <c r="G110" s="7"/>
      <c r="H110" s="7"/>
      <c r="I110" s="7"/>
      <c r="J110" s="7"/>
      <c r="K110" s="7"/>
      <c r="L110" s="7"/>
      <c r="M110" s="7"/>
      <c r="N110" s="7"/>
      <c r="O110" s="7"/>
      <c r="P110" s="7"/>
      <c r="Q110" s="7"/>
      <c r="R110" s="7"/>
    </row>
    <row r="111" spans="1:18" ht="12.75">
      <c r="A111" s="7"/>
      <c r="B111" s="7"/>
      <c r="C111" s="7"/>
      <c r="D111" s="7"/>
      <c r="E111" s="7"/>
      <c r="F111" s="7"/>
      <c r="G111" s="7"/>
      <c r="H111" s="7"/>
      <c r="I111" s="7"/>
      <c r="J111" s="7"/>
      <c r="K111" s="7"/>
      <c r="L111" s="7"/>
      <c r="M111" s="7"/>
      <c r="N111" s="7"/>
      <c r="O111" s="7"/>
      <c r="P111" s="7"/>
      <c r="Q111" s="7"/>
      <c r="R111" s="7"/>
    </row>
    <row r="112" spans="1:18" ht="12.75">
      <c r="A112" s="7"/>
      <c r="B112" s="7"/>
      <c r="C112" s="7"/>
      <c r="D112" s="7"/>
      <c r="E112" s="7"/>
      <c r="F112" s="7"/>
      <c r="G112" s="7"/>
      <c r="H112" s="7"/>
      <c r="I112" s="7"/>
      <c r="J112" s="7"/>
      <c r="K112" s="7"/>
      <c r="L112" s="7"/>
      <c r="M112" s="7"/>
      <c r="N112" s="7"/>
      <c r="O112" s="7"/>
      <c r="P112" s="7"/>
      <c r="Q112" s="7"/>
      <c r="R112" s="7"/>
    </row>
    <row r="113" spans="1:18" ht="12.75">
      <c r="A113" s="7"/>
      <c r="B113" s="7"/>
      <c r="C113" s="7"/>
      <c r="D113" s="7"/>
      <c r="E113" s="7"/>
      <c r="F113" s="7"/>
      <c r="G113" s="7"/>
      <c r="H113" s="7"/>
      <c r="I113" s="7"/>
      <c r="J113" s="7"/>
      <c r="K113" s="7"/>
      <c r="L113" s="7"/>
      <c r="M113" s="7"/>
      <c r="N113" s="7"/>
      <c r="O113" s="7"/>
      <c r="P113" s="7"/>
      <c r="Q113" s="7"/>
      <c r="R113" s="7"/>
    </row>
    <row r="114" spans="1:18" ht="12.75">
      <c r="A114" s="7"/>
      <c r="B114" s="7"/>
      <c r="C114" s="7"/>
      <c r="D114" s="7"/>
      <c r="E114" s="7"/>
      <c r="F114" s="7"/>
      <c r="G114" s="7"/>
      <c r="H114" s="7"/>
      <c r="I114" s="7"/>
      <c r="J114" s="7"/>
      <c r="K114" s="7"/>
      <c r="L114" s="7"/>
      <c r="M114" s="7"/>
      <c r="N114" s="7"/>
      <c r="O114" s="7"/>
      <c r="P114" s="7"/>
      <c r="Q114" s="7"/>
      <c r="R114" s="7"/>
    </row>
    <row r="115" spans="1:18" ht="12.75">
      <c r="A115" s="7"/>
      <c r="B115" s="7"/>
      <c r="C115" s="7"/>
      <c r="D115" s="7"/>
      <c r="E115" s="7"/>
      <c r="F115" s="7"/>
      <c r="G115" s="7"/>
      <c r="H115" s="7"/>
      <c r="I115" s="7"/>
      <c r="J115" s="7"/>
      <c r="K115" s="7"/>
      <c r="L115" s="7"/>
      <c r="M115" s="7"/>
      <c r="N115" s="7"/>
      <c r="O115" s="7"/>
      <c r="P115" s="7"/>
      <c r="Q115" s="7"/>
      <c r="R115" s="7"/>
    </row>
    <row r="116" spans="1:18" ht="12.75">
      <c r="A116" s="7"/>
      <c r="B116" s="7"/>
      <c r="C116" s="7"/>
      <c r="D116" s="7"/>
      <c r="E116" s="7"/>
      <c r="F116" s="7"/>
      <c r="G116" s="7"/>
      <c r="H116" s="7"/>
      <c r="I116" s="7"/>
      <c r="J116" s="7"/>
      <c r="K116" s="7"/>
      <c r="L116" s="7"/>
      <c r="M116" s="7"/>
      <c r="N116" s="7"/>
      <c r="O116" s="7"/>
      <c r="P116" s="7"/>
      <c r="Q116" s="7"/>
      <c r="R116" s="7"/>
    </row>
    <row r="117" spans="1:18" ht="12.75">
      <c r="A117" s="7"/>
      <c r="B117" s="7"/>
      <c r="C117" s="7"/>
      <c r="D117" s="7"/>
      <c r="E117" s="7"/>
      <c r="F117" s="7"/>
      <c r="G117" s="7"/>
      <c r="H117" s="7"/>
      <c r="I117" s="7"/>
      <c r="J117" s="7"/>
      <c r="K117" s="7"/>
      <c r="L117" s="7"/>
      <c r="M117" s="7"/>
      <c r="N117" s="7"/>
      <c r="O117" s="7"/>
      <c r="P117" s="7"/>
      <c r="Q117" s="7"/>
      <c r="R117" s="7"/>
    </row>
    <row r="118" spans="1:18" ht="12.75">
      <c r="A118" s="7"/>
      <c r="B118" s="7"/>
      <c r="C118" s="7"/>
      <c r="D118" s="7"/>
      <c r="E118" s="7"/>
      <c r="F118" s="7"/>
      <c r="G118" s="7"/>
      <c r="H118" s="7"/>
      <c r="I118" s="7"/>
      <c r="J118" s="7"/>
      <c r="K118" s="7"/>
      <c r="L118" s="7"/>
      <c r="M118" s="7"/>
      <c r="N118" s="7"/>
      <c r="O118" s="7"/>
      <c r="P118" s="7"/>
      <c r="Q118" s="7"/>
      <c r="R118" s="7"/>
    </row>
    <row r="119" spans="1:18" ht="12.75">
      <c r="A119" s="7"/>
      <c r="B119" s="7"/>
      <c r="C119" s="7"/>
      <c r="D119" s="7"/>
      <c r="E119" s="7"/>
      <c r="F119" s="7"/>
      <c r="G119" s="7"/>
      <c r="H119" s="7"/>
      <c r="I119" s="7"/>
      <c r="J119" s="7"/>
      <c r="K119" s="7"/>
      <c r="L119" s="7"/>
      <c r="M119" s="7"/>
      <c r="N119" s="7"/>
      <c r="O119" s="7"/>
      <c r="P119" s="7"/>
      <c r="Q119" s="7"/>
      <c r="R119" s="7"/>
    </row>
    <row r="120" spans="1:18" ht="12.75">
      <c r="A120" s="7"/>
      <c r="B120" s="7"/>
      <c r="C120" s="7"/>
      <c r="D120" s="7"/>
      <c r="E120" s="7"/>
      <c r="F120" s="7"/>
      <c r="G120" s="7"/>
      <c r="H120" s="7"/>
      <c r="I120" s="7"/>
      <c r="J120" s="7"/>
      <c r="K120" s="7"/>
      <c r="L120" s="7"/>
      <c r="M120" s="7"/>
      <c r="N120" s="7"/>
      <c r="O120" s="7"/>
      <c r="P120" s="7"/>
      <c r="Q120" s="7"/>
      <c r="R120" s="7"/>
    </row>
    <row r="121" spans="1:18" ht="12.75">
      <c r="A121" s="7"/>
      <c r="B121" s="7"/>
      <c r="C121" s="7"/>
      <c r="D121" s="7"/>
      <c r="E121" s="7"/>
      <c r="F121" s="7"/>
      <c r="G121" s="7"/>
      <c r="H121" s="7"/>
      <c r="I121" s="7"/>
      <c r="J121" s="7"/>
      <c r="K121" s="7"/>
      <c r="L121" s="7"/>
      <c r="M121" s="7"/>
      <c r="N121" s="7"/>
      <c r="O121" s="7"/>
      <c r="P121" s="7"/>
      <c r="Q121" s="7"/>
      <c r="R121" s="7"/>
    </row>
    <row r="122" spans="1:18" ht="12.75">
      <c r="A122" s="7"/>
      <c r="B122" s="7"/>
      <c r="C122" s="7"/>
      <c r="D122" s="7"/>
      <c r="E122" s="7"/>
      <c r="F122" s="7"/>
      <c r="G122" s="7"/>
      <c r="H122" s="7"/>
      <c r="I122" s="7"/>
      <c r="J122" s="7"/>
      <c r="K122" s="7"/>
      <c r="L122" s="7"/>
      <c r="M122" s="7"/>
      <c r="N122" s="7"/>
      <c r="O122" s="7"/>
      <c r="P122" s="7"/>
      <c r="Q122" s="7"/>
      <c r="R122" s="7"/>
    </row>
    <row r="123" spans="1:18" ht="12.75">
      <c r="A123" s="7"/>
      <c r="B123" s="7"/>
      <c r="C123" s="7"/>
      <c r="D123" s="7"/>
      <c r="E123" s="7"/>
      <c r="F123" s="7"/>
      <c r="G123" s="7"/>
      <c r="H123" s="7"/>
      <c r="I123" s="7"/>
      <c r="J123" s="7"/>
      <c r="K123" s="7"/>
      <c r="L123" s="7"/>
      <c r="M123" s="7"/>
      <c r="N123" s="7"/>
      <c r="O123" s="7"/>
      <c r="P123" s="7"/>
      <c r="Q123" s="7"/>
      <c r="R123" s="7"/>
    </row>
    <row r="124" spans="1:18" ht="12.75">
      <c r="A124" s="7"/>
      <c r="B124" s="7"/>
      <c r="C124" s="7"/>
      <c r="D124" s="7"/>
      <c r="E124" s="7"/>
      <c r="F124" s="7"/>
      <c r="G124" s="7"/>
      <c r="H124" s="7"/>
      <c r="I124" s="7"/>
      <c r="J124" s="7"/>
      <c r="K124" s="7"/>
      <c r="L124" s="7"/>
      <c r="M124" s="7"/>
      <c r="N124" s="7"/>
      <c r="O124" s="7"/>
      <c r="P124" s="7"/>
      <c r="Q124" s="7"/>
      <c r="R124" s="7"/>
    </row>
    <row r="125" spans="1:18" ht="12.75">
      <c r="A125" s="7"/>
      <c r="B125" s="7"/>
      <c r="C125" s="7"/>
      <c r="D125" s="7"/>
      <c r="E125" s="7"/>
      <c r="F125" s="7"/>
      <c r="G125" s="7"/>
      <c r="H125" s="7"/>
      <c r="I125" s="7"/>
      <c r="J125" s="7"/>
      <c r="K125" s="7"/>
      <c r="L125" s="7"/>
      <c r="M125" s="7"/>
      <c r="N125" s="7"/>
      <c r="O125" s="7"/>
      <c r="P125" s="7"/>
      <c r="Q125" s="7"/>
      <c r="R125" s="7"/>
    </row>
    <row r="126" spans="1:18" ht="12.75">
      <c r="A126" s="7"/>
      <c r="B126" s="7"/>
      <c r="C126" s="7"/>
      <c r="D126" s="7"/>
      <c r="E126" s="7"/>
      <c r="F126" s="7"/>
      <c r="G126" s="7"/>
      <c r="H126" s="7"/>
      <c r="I126" s="7"/>
      <c r="J126" s="7"/>
      <c r="K126" s="7"/>
      <c r="L126" s="7"/>
      <c r="M126" s="7"/>
      <c r="N126" s="7"/>
      <c r="O126" s="7"/>
      <c r="P126" s="7"/>
      <c r="Q126" s="7"/>
      <c r="R126" s="7"/>
    </row>
    <row r="127" spans="1:18" ht="12.75">
      <c r="A127" s="7"/>
      <c r="B127" s="7"/>
      <c r="C127" s="7"/>
      <c r="D127" s="7"/>
      <c r="E127" s="7"/>
      <c r="F127" s="7"/>
      <c r="G127" s="7"/>
      <c r="H127" s="7"/>
      <c r="I127" s="7"/>
      <c r="J127" s="7"/>
      <c r="K127" s="7"/>
      <c r="L127" s="7"/>
      <c r="M127" s="7"/>
      <c r="N127" s="7"/>
      <c r="O127" s="7"/>
      <c r="P127" s="7"/>
      <c r="Q127" s="7"/>
      <c r="R127" s="7"/>
    </row>
    <row r="128" spans="1:18" ht="12.75">
      <c r="A128" s="7"/>
      <c r="B128" s="7"/>
      <c r="C128" s="7"/>
      <c r="D128" s="7"/>
      <c r="E128" s="7"/>
      <c r="F128" s="7"/>
      <c r="G128" s="7"/>
      <c r="H128" s="7"/>
      <c r="I128" s="7"/>
      <c r="J128" s="7"/>
      <c r="K128" s="7"/>
      <c r="L128" s="7"/>
      <c r="M128" s="7"/>
      <c r="N128" s="7"/>
      <c r="O128" s="7"/>
      <c r="P128" s="7"/>
      <c r="Q128" s="7"/>
      <c r="R128" s="7"/>
    </row>
    <row r="129" spans="1:18" ht="12.75">
      <c r="A129" s="7"/>
      <c r="B129" s="7"/>
      <c r="C129" s="7"/>
      <c r="D129" s="7"/>
      <c r="E129" s="7"/>
      <c r="F129" s="7"/>
      <c r="G129" s="7"/>
      <c r="H129" s="7"/>
      <c r="I129" s="7"/>
      <c r="J129" s="7"/>
      <c r="K129" s="7"/>
      <c r="L129" s="7"/>
      <c r="M129" s="7"/>
      <c r="N129" s="7"/>
      <c r="O129" s="7"/>
      <c r="P129" s="7"/>
      <c r="Q129" s="7"/>
      <c r="R129" s="7"/>
    </row>
    <row r="130" spans="1:18" ht="12.75">
      <c r="A130" s="7"/>
      <c r="B130" s="7"/>
      <c r="C130" s="7"/>
      <c r="D130" s="7"/>
      <c r="E130" s="7"/>
      <c r="F130" s="7"/>
      <c r="G130" s="7"/>
      <c r="H130" s="7"/>
      <c r="I130" s="7"/>
      <c r="J130" s="7"/>
      <c r="K130" s="7"/>
      <c r="L130" s="7"/>
      <c r="M130" s="7"/>
      <c r="N130" s="7"/>
      <c r="O130" s="7"/>
      <c r="P130" s="7"/>
      <c r="Q130" s="7"/>
      <c r="R130" s="7"/>
    </row>
    <row r="131" spans="1:18" ht="12.75">
      <c r="A131" s="7"/>
      <c r="B131" s="7"/>
      <c r="C131" s="7"/>
      <c r="D131" s="7"/>
      <c r="E131" s="7"/>
      <c r="F131" s="7"/>
      <c r="G131" s="7"/>
      <c r="H131" s="7"/>
      <c r="I131" s="7"/>
      <c r="J131" s="7"/>
      <c r="K131" s="7"/>
      <c r="L131" s="7"/>
      <c r="M131" s="7"/>
      <c r="N131" s="7"/>
      <c r="O131" s="7"/>
      <c r="P131" s="7"/>
      <c r="Q131" s="7"/>
      <c r="R131" s="7"/>
    </row>
    <row r="132" spans="1:18" ht="12.75">
      <c r="A132" s="7"/>
      <c r="B132" s="7"/>
      <c r="C132" s="7"/>
      <c r="D132" s="7"/>
      <c r="E132" s="7"/>
      <c r="F132" s="7"/>
      <c r="G132" s="7"/>
      <c r="H132" s="7"/>
      <c r="I132" s="7"/>
      <c r="J132" s="7"/>
      <c r="K132" s="7"/>
      <c r="L132" s="7"/>
      <c r="M132" s="7"/>
      <c r="N132" s="7"/>
      <c r="O132" s="7"/>
      <c r="P132" s="7"/>
      <c r="Q132" s="7"/>
      <c r="R132" s="7"/>
    </row>
    <row r="133" spans="1:18" ht="12.75">
      <c r="A133" s="7"/>
      <c r="B133" s="7"/>
      <c r="C133" s="7"/>
      <c r="D133" s="7"/>
      <c r="E133" s="7"/>
      <c r="F133" s="7"/>
      <c r="G133" s="7"/>
      <c r="H133" s="7"/>
      <c r="I133" s="7"/>
      <c r="J133" s="7"/>
      <c r="K133" s="7"/>
      <c r="L133" s="7"/>
      <c r="M133" s="7"/>
      <c r="N133" s="7"/>
      <c r="O133" s="7"/>
      <c r="P133" s="7"/>
      <c r="Q133" s="7"/>
      <c r="R133" s="7"/>
    </row>
    <row r="134" spans="1:18" ht="12.75">
      <c r="A134" s="7"/>
      <c r="B134" s="7"/>
      <c r="C134" s="7"/>
      <c r="D134" s="7"/>
      <c r="E134" s="7"/>
      <c r="F134" s="7"/>
      <c r="G134" s="7"/>
      <c r="H134" s="7"/>
      <c r="I134" s="7"/>
      <c r="J134" s="7"/>
      <c r="K134" s="7"/>
      <c r="L134" s="7"/>
      <c r="M134" s="7"/>
      <c r="N134" s="7"/>
      <c r="O134" s="7"/>
      <c r="P134" s="7"/>
      <c r="Q134" s="7"/>
      <c r="R134" s="7"/>
    </row>
  </sheetData>
  <sheetProtection/>
  <mergeCells count="2">
    <mergeCell ref="B5:N5"/>
    <mergeCell ref="B6:M6"/>
  </mergeCells>
  <printOptions/>
  <pageMargins left="0.75" right="0.75" top="1" bottom="1" header="0.5118055555555556" footer="0.5118055555555556"/>
  <pageSetup horizontalDpi="300" verticalDpi="300" orientation="landscape" paperSize="9" scale="75"/>
  <drawing r:id="rId2"/>
  <legacyDrawing r:id="rId1"/>
</worksheet>
</file>

<file path=xl/worksheets/sheet7.xml><?xml version="1.0" encoding="utf-8"?>
<worksheet xmlns="http://schemas.openxmlformats.org/spreadsheetml/2006/main" xmlns:r="http://schemas.openxmlformats.org/officeDocument/2006/relationships">
  <sheetPr codeName="Sheet6"/>
  <dimension ref="A1:AN199"/>
  <sheetViews>
    <sheetView zoomScalePageLayoutView="0" workbookViewId="0" topLeftCell="A1">
      <selection activeCell="D29" sqref="D29"/>
    </sheetView>
  </sheetViews>
  <sheetFormatPr defaultColWidth="9.140625" defaultRowHeight="12.75"/>
  <cols>
    <col min="1" max="1" width="13.140625" style="0" customWidth="1"/>
    <col min="2" max="2" width="17.28125" style="0" customWidth="1"/>
    <col min="4" max="4" width="30.00390625" style="0" customWidth="1"/>
    <col min="5" max="5" width="11.7109375" style="0" customWidth="1"/>
    <col min="7" max="7" width="9.28125" style="0" customWidth="1"/>
    <col min="9" max="9" width="35.8515625" style="0" customWidth="1"/>
    <col min="11" max="12" width="23.421875" style="0" customWidth="1"/>
    <col min="14" max="14" width="30.00390625" style="0" customWidth="1"/>
    <col min="15" max="15" width="11.7109375" style="0" customWidth="1"/>
    <col min="19" max="19" width="35.8515625" style="0" customWidth="1"/>
    <col min="21" max="21" width="19.7109375" style="0" customWidth="1"/>
    <col min="22" max="22" width="23.28125" style="0" customWidth="1"/>
    <col min="24" max="24" width="26.28125" style="0" customWidth="1"/>
    <col min="29" max="29" width="21.7109375" style="0" customWidth="1"/>
    <col min="31" max="31" width="12.8515625" style="0" customWidth="1"/>
    <col min="32" max="32" width="20.00390625" style="0" customWidth="1"/>
    <col min="34" max="34" width="26.140625" style="0" customWidth="1"/>
    <col min="39" max="39" width="26.140625" style="0" customWidth="1"/>
  </cols>
  <sheetData>
    <row r="1" spans="1:40" ht="12.75">
      <c r="A1" s="220" t="s">
        <v>170</v>
      </c>
      <c r="B1" s="221"/>
      <c r="C1" s="221"/>
      <c r="D1" s="221"/>
      <c r="E1" s="221"/>
      <c r="F1" s="221"/>
      <c r="G1" s="221"/>
      <c r="H1" s="221"/>
      <c r="I1" s="221"/>
      <c r="J1" s="222"/>
      <c r="K1" s="220" t="s">
        <v>171</v>
      </c>
      <c r="L1" s="221"/>
      <c r="M1" s="221"/>
      <c r="N1" s="221"/>
      <c r="O1" s="221"/>
      <c r="P1" s="221"/>
      <c r="Q1" s="221"/>
      <c r="R1" s="221"/>
      <c r="S1" s="221"/>
      <c r="T1" s="222"/>
      <c r="U1" s="220" t="s">
        <v>172</v>
      </c>
      <c r="V1" s="221"/>
      <c r="W1" s="221"/>
      <c r="X1" s="221"/>
      <c r="Y1" s="221"/>
      <c r="Z1" s="221"/>
      <c r="AA1" s="221"/>
      <c r="AB1" s="221"/>
      <c r="AC1" s="221"/>
      <c r="AD1" s="222"/>
      <c r="AE1" s="220" t="s">
        <v>173</v>
      </c>
      <c r="AF1" s="221"/>
      <c r="AG1" s="221"/>
      <c r="AH1" s="221"/>
      <c r="AI1" s="221"/>
      <c r="AJ1" s="221"/>
      <c r="AK1" s="221"/>
      <c r="AL1" s="221"/>
      <c r="AM1" s="221"/>
      <c r="AN1" s="222"/>
    </row>
    <row r="2" spans="1:40" ht="12.75">
      <c r="A2" s="223" t="s">
        <v>174</v>
      </c>
      <c r="B2" s="224" t="s">
        <v>175</v>
      </c>
      <c r="C2" s="225" t="s">
        <v>176</v>
      </c>
      <c r="D2" s="226" t="s">
        <v>177</v>
      </c>
      <c r="E2" s="15"/>
      <c r="F2" s="15"/>
      <c r="G2" s="15"/>
      <c r="H2" s="15"/>
      <c r="I2" s="15"/>
      <c r="J2" s="227"/>
      <c r="K2" s="223" t="s">
        <v>174</v>
      </c>
      <c r="L2" s="224" t="s">
        <v>175</v>
      </c>
      <c r="M2" s="225" t="s">
        <v>176</v>
      </c>
      <c r="N2" s="226" t="s">
        <v>177</v>
      </c>
      <c r="O2" s="15"/>
      <c r="P2" s="15"/>
      <c r="Q2" s="15"/>
      <c r="R2" s="15"/>
      <c r="S2" s="15"/>
      <c r="T2" s="227"/>
      <c r="U2" s="223" t="s">
        <v>174</v>
      </c>
      <c r="V2" s="224" t="s">
        <v>175</v>
      </c>
      <c r="W2" s="225" t="s">
        <v>176</v>
      </c>
      <c r="X2" s="226" t="s">
        <v>177</v>
      </c>
      <c r="Y2" s="15"/>
      <c r="Z2" s="15"/>
      <c r="AA2" s="15"/>
      <c r="AB2" s="15"/>
      <c r="AC2" s="15"/>
      <c r="AD2" s="227"/>
      <c r="AE2" s="223" t="s">
        <v>174</v>
      </c>
      <c r="AF2" s="224" t="s">
        <v>175</v>
      </c>
      <c r="AG2" s="225" t="s">
        <v>176</v>
      </c>
      <c r="AH2" s="226" t="s">
        <v>177</v>
      </c>
      <c r="AI2" s="15"/>
      <c r="AJ2" s="15"/>
      <c r="AK2" s="15"/>
      <c r="AL2" s="15"/>
      <c r="AM2" s="15"/>
      <c r="AN2" s="227"/>
    </row>
    <row r="3" spans="1:40" ht="12.75">
      <c r="A3" s="228"/>
      <c r="B3" s="228" t="s">
        <v>178</v>
      </c>
      <c r="C3" s="229"/>
      <c r="D3" s="230" t="str">
        <f>Vstup_udajov!T12</f>
        <v>R134A</v>
      </c>
      <c r="E3" s="15"/>
      <c r="F3" s="15"/>
      <c r="G3" s="15"/>
      <c r="H3" s="15"/>
      <c r="I3" s="15"/>
      <c r="J3" s="227"/>
      <c r="K3" s="228"/>
      <c r="L3" s="228" t="s">
        <v>178</v>
      </c>
      <c r="M3" s="229"/>
      <c r="N3" s="230" t="str">
        <f>Vstup_udajov!T40</f>
        <v>Select refrigerant</v>
      </c>
      <c r="O3" s="15"/>
      <c r="P3" s="15"/>
      <c r="Q3" s="15"/>
      <c r="R3" s="15"/>
      <c r="S3" s="15"/>
      <c r="T3" s="227"/>
      <c r="U3" s="228"/>
      <c r="V3" s="228" t="s">
        <v>178</v>
      </c>
      <c r="W3" s="229"/>
      <c r="X3" s="230" t="str">
        <f>Vstup_udajov!T68</f>
        <v>Select refrigerant</v>
      </c>
      <c r="Y3" s="15"/>
      <c r="Z3" s="15"/>
      <c r="AA3" s="15"/>
      <c r="AB3" s="15"/>
      <c r="AC3" s="15"/>
      <c r="AD3" s="227"/>
      <c r="AE3" s="228"/>
      <c r="AF3" s="228" t="s">
        <v>178</v>
      </c>
      <c r="AG3" s="229"/>
      <c r="AH3" s="230" t="str">
        <f>Vstup_udajov!T96</f>
        <v>Select refrigerant</v>
      </c>
      <c r="AI3" s="15"/>
      <c r="AJ3" s="15"/>
      <c r="AK3" s="15"/>
      <c r="AL3" s="15"/>
      <c r="AM3" s="15"/>
      <c r="AN3" s="227"/>
    </row>
    <row r="4" spans="1:40" ht="12.75">
      <c r="A4" s="228"/>
      <c r="B4" s="228" t="s">
        <v>179</v>
      </c>
      <c r="C4" s="229"/>
      <c r="D4" s="230" t="s">
        <v>180</v>
      </c>
      <c r="E4" s="15"/>
      <c r="F4" s="15"/>
      <c r="G4" s="15"/>
      <c r="H4" s="15"/>
      <c r="I4" s="15"/>
      <c r="J4" s="227"/>
      <c r="K4" s="228"/>
      <c r="L4" s="228" t="s">
        <v>179</v>
      </c>
      <c r="M4" s="229"/>
      <c r="N4" s="230" t="s">
        <v>180</v>
      </c>
      <c r="O4" s="15"/>
      <c r="P4" s="15"/>
      <c r="Q4" s="15"/>
      <c r="R4" s="15"/>
      <c r="S4" s="15"/>
      <c r="T4" s="227"/>
      <c r="U4" s="228"/>
      <c r="V4" s="228" t="s">
        <v>179</v>
      </c>
      <c r="W4" s="229"/>
      <c r="X4" s="230" t="s">
        <v>180</v>
      </c>
      <c r="Y4" s="15"/>
      <c r="Z4" s="15"/>
      <c r="AA4" s="15"/>
      <c r="AB4" s="15"/>
      <c r="AC4" s="15"/>
      <c r="AD4" s="227"/>
      <c r="AE4" s="228"/>
      <c r="AF4" s="228" t="s">
        <v>179</v>
      </c>
      <c r="AG4" s="229"/>
      <c r="AH4" s="230" t="s">
        <v>180</v>
      </c>
      <c r="AI4" s="15"/>
      <c r="AJ4" s="15"/>
      <c r="AK4" s="15"/>
      <c r="AL4" s="15"/>
      <c r="AM4" s="15"/>
      <c r="AN4" s="227"/>
    </row>
    <row r="5" spans="1:40" ht="12.75">
      <c r="A5" s="228"/>
      <c r="B5" s="228" t="s">
        <v>181</v>
      </c>
      <c r="C5" s="229" t="s">
        <v>182</v>
      </c>
      <c r="D5" s="230">
        <f>Vstup_udajov!T13</f>
        <v>-15</v>
      </c>
      <c r="E5" s="15"/>
      <c r="F5" s="15"/>
      <c r="G5" s="15"/>
      <c r="H5" s="15"/>
      <c r="I5" s="15"/>
      <c r="J5" s="227"/>
      <c r="K5" s="228"/>
      <c r="L5" s="228" t="s">
        <v>181</v>
      </c>
      <c r="M5" s="229" t="s">
        <v>182</v>
      </c>
      <c r="N5" s="230">
        <f>Vstup_udajov!T41</f>
        <v>0</v>
      </c>
      <c r="O5" s="15"/>
      <c r="P5" s="15"/>
      <c r="Q5" s="15"/>
      <c r="R5" s="15"/>
      <c r="S5" s="15"/>
      <c r="T5" s="227"/>
      <c r="U5" s="228"/>
      <c r="V5" s="228" t="s">
        <v>181</v>
      </c>
      <c r="W5" s="229" t="s">
        <v>182</v>
      </c>
      <c r="X5" s="230">
        <f>Vstup_udajov!T69</f>
        <v>0</v>
      </c>
      <c r="Y5" s="15"/>
      <c r="Z5" s="15"/>
      <c r="AA5" s="15"/>
      <c r="AB5" s="15"/>
      <c r="AC5" s="15"/>
      <c r="AD5" s="227"/>
      <c r="AE5" s="228"/>
      <c r="AF5" s="228" t="s">
        <v>181</v>
      </c>
      <c r="AG5" s="229" t="s">
        <v>182</v>
      </c>
      <c r="AH5" s="230">
        <f>Vstup_udajov!T97</f>
        <v>0</v>
      </c>
      <c r="AI5" s="15"/>
      <c r="AJ5" s="15"/>
      <c r="AK5" s="15"/>
      <c r="AL5" s="15"/>
      <c r="AM5" s="15"/>
      <c r="AN5" s="227"/>
    </row>
    <row r="6" spans="1:40" ht="12.75">
      <c r="A6" s="228"/>
      <c r="B6" s="228" t="s">
        <v>183</v>
      </c>
      <c r="C6" s="229"/>
      <c r="D6" s="230" t="str">
        <f>Vstup_udajov!T14</f>
        <v>Yes</v>
      </c>
      <c r="E6" s="15"/>
      <c r="F6" s="15"/>
      <c r="G6" s="15"/>
      <c r="H6" s="15"/>
      <c r="I6" s="15"/>
      <c r="J6" s="227"/>
      <c r="K6" s="228"/>
      <c r="L6" s="228" t="s">
        <v>183</v>
      </c>
      <c r="M6" s="229"/>
      <c r="N6" s="230" t="str">
        <f>Vstup_udajov!T42</f>
        <v>kW cooling known?</v>
      </c>
      <c r="O6" s="15"/>
      <c r="P6" s="15"/>
      <c r="Q6" s="15"/>
      <c r="R6" s="15"/>
      <c r="S6" s="15"/>
      <c r="T6" s="227"/>
      <c r="U6" s="228"/>
      <c r="V6" s="228" t="s">
        <v>183</v>
      </c>
      <c r="W6" s="229"/>
      <c r="X6" s="230" t="str">
        <f>Vstup_udajov!T70</f>
        <v>kW cooling known?</v>
      </c>
      <c r="Y6" s="15"/>
      <c r="Z6" s="15"/>
      <c r="AA6" s="15"/>
      <c r="AB6" s="15"/>
      <c r="AC6" s="15"/>
      <c r="AD6" s="227"/>
      <c r="AE6" s="228"/>
      <c r="AF6" s="228" t="s">
        <v>183</v>
      </c>
      <c r="AG6" s="229"/>
      <c r="AH6" s="230" t="str">
        <f>Vstup_udajov!T98</f>
        <v>kW cooling known?</v>
      </c>
      <c r="AI6" s="15"/>
      <c r="AJ6" s="15"/>
      <c r="AK6" s="15"/>
      <c r="AL6" s="15"/>
      <c r="AM6" s="15"/>
      <c r="AN6" s="227"/>
    </row>
    <row r="7" spans="1:40" ht="12.75">
      <c r="A7" s="228"/>
      <c r="B7" s="228" t="s">
        <v>184</v>
      </c>
      <c r="C7" s="229" t="s">
        <v>185</v>
      </c>
      <c r="D7" s="230">
        <f>Vstup_udajov!T15</f>
        <v>30</v>
      </c>
      <c r="E7" s="15"/>
      <c r="F7" s="15"/>
      <c r="G7" s="15"/>
      <c r="H7" s="15"/>
      <c r="I7" s="15"/>
      <c r="J7" s="227"/>
      <c r="K7" s="228"/>
      <c r="L7" s="228" t="s">
        <v>184</v>
      </c>
      <c r="M7" s="229" t="s">
        <v>185</v>
      </c>
      <c r="N7" s="230">
        <f>Vstup_udajov!T43</f>
        <v>0</v>
      </c>
      <c r="O7" s="15"/>
      <c r="P7" s="15"/>
      <c r="Q7" s="15"/>
      <c r="R7" s="15"/>
      <c r="S7" s="15"/>
      <c r="T7" s="227"/>
      <c r="U7" s="228"/>
      <c r="V7" s="228" t="s">
        <v>184</v>
      </c>
      <c r="W7" s="229" t="s">
        <v>185</v>
      </c>
      <c r="X7" s="230">
        <f>Vstup_udajov!T71</f>
        <v>0</v>
      </c>
      <c r="Y7" s="15"/>
      <c r="Z7" s="15"/>
      <c r="AA7" s="15"/>
      <c r="AB7" s="15"/>
      <c r="AC7" s="15"/>
      <c r="AD7" s="227"/>
      <c r="AE7" s="228"/>
      <c r="AF7" s="228" t="s">
        <v>184</v>
      </c>
      <c r="AG7" s="229" t="s">
        <v>185</v>
      </c>
      <c r="AH7" s="230">
        <f>Vstup_udajov!T99</f>
        <v>0</v>
      </c>
      <c r="AI7" s="15"/>
      <c r="AJ7" s="15"/>
      <c r="AK7" s="15"/>
      <c r="AL7" s="15"/>
      <c r="AM7" s="15"/>
      <c r="AN7" s="227"/>
    </row>
    <row r="8" spans="1:40" ht="12.75">
      <c r="A8" s="228"/>
      <c r="B8" s="228" t="s">
        <v>186</v>
      </c>
      <c r="C8" s="229" t="s">
        <v>185</v>
      </c>
      <c r="D8" s="230">
        <f>Vstup_udajov!T16</f>
        <v>0</v>
      </c>
      <c r="E8" s="15"/>
      <c r="F8" s="15"/>
      <c r="G8" s="15"/>
      <c r="H8" s="15"/>
      <c r="I8" s="15"/>
      <c r="J8" s="227"/>
      <c r="K8" s="228"/>
      <c r="L8" s="228" t="s">
        <v>186</v>
      </c>
      <c r="M8" s="229" t="s">
        <v>185</v>
      </c>
      <c r="N8" s="230">
        <f>Vstup_udajov!T44</f>
        <v>0</v>
      </c>
      <c r="O8" s="15"/>
      <c r="P8" s="15"/>
      <c r="Q8" s="15"/>
      <c r="R8" s="15"/>
      <c r="S8" s="15"/>
      <c r="T8" s="227"/>
      <c r="U8" s="228"/>
      <c r="V8" s="228" t="s">
        <v>186</v>
      </c>
      <c r="W8" s="229" t="s">
        <v>185</v>
      </c>
      <c r="X8" s="230">
        <f>Vstup_udajov!T72</f>
        <v>0</v>
      </c>
      <c r="Y8" s="15"/>
      <c r="Z8" s="15"/>
      <c r="AA8" s="15"/>
      <c r="AB8" s="15"/>
      <c r="AC8" s="15"/>
      <c r="AD8" s="227"/>
      <c r="AE8" s="228"/>
      <c r="AF8" s="228" t="s">
        <v>186</v>
      </c>
      <c r="AG8" s="229" t="s">
        <v>185</v>
      </c>
      <c r="AH8" s="230">
        <f>Vstup_udajov!T100</f>
        <v>0</v>
      </c>
      <c r="AI8" s="15"/>
      <c r="AJ8" s="15"/>
      <c r="AK8" s="15"/>
      <c r="AL8" s="15"/>
      <c r="AM8" s="15"/>
      <c r="AN8" s="227"/>
    </row>
    <row r="9" spans="1:40" ht="12.75">
      <c r="A9" s="228"/>
      <c r="B9" s="228" t="s">
        <v>187</v>
      </c>
      <c r="C9" s="229"/>
      <c r="D9" s="230" t="str">
        <f>Vstup_udajov!T17</f>
        <v>Finned air cooler</v>
      </c>
      <c r="E9" s="15"/>
      <c r="F9" s="15"/>
      <c r="G9" s="15"/>
      <c r="H9" s="15"/>
      <c r="I9" s="15"/>
      <c r="J9" s="227"/>
      <c r="K9" s="228"/>
      <c r="L9" s="228" t="s">
        <v>187</v>
      </c>
      <c r="M9" s="229"/>
      <c r="N9" s="230" t="str">
        <f>Vstup_udajov!T45</f>
        <v>Select evaporator</v>
      </c>
      <c r="O9" s="15"/>
      <c r="P9" s="15"/>
      <c r="Q9" s="15"/>
      <c r="R9" s="15"/>
      <c r="S9" s="15"/>
      <c r="T9" s="227"/>
      <c r="U9" s="228"/>
      <c r="V9" s="228" t="s">
        <v>187</v>
      </c>
      <c r="W9" s="229"/>
      <c r="X9" s="230" t="str">
        <f>Vstup_udajov!T73</f>
        <v>Select evaporator</v>
      </c>
      <c r="Y9" s="15"/>
      <c r="Z9" s="15"/>
      <c r="AA9" s="15"/>
      <c r="AB9" s="15"/>
      <c r="AC9" s="15"/>
      <c r="AD9" s="227"/>
      <c r="AE9" s="228"/>
      <c r="AF9" s="228" t="s">
        <v>187</v>
      </c>
      <c r="AG9" s="229"/>
      <c r="AH9" s="230" t="str">
        <f>Vstup_udajov!T101</f>
        <v>Select evaporator</v>
      </c>
      <c r="AI9" s="15"/>
      <c r="AJ9" s="15"/>
      <c r="AK9" s="15"/>
      <c r="AL9" s="15"/>
      <c r="AM9" s="15"/>
      <c r="AN9" s="227"/>
    </row>
    <row r="10" spans="1:40" ht="12.75">
      <c r="A10" s="228"/>
      <c r="B10" s="228" t="s">
        <v>188</v>
      </c>
      <c r="C10" s="229"/>
      <c r="D10" s="230" t="str">
        <f>Vstup_udajov!T18</f>
        <v>Select if shell &amp; tube cooler</v>
      </c>
      <c r="E10" s="15"/>
      <c r="F10" s="15"/>
      <c r="G10" s="15"/>
      <c r="H10" s="15"/>
      <c r="I10" s="15"/>
      <c r="J10" s="227"/>
      <c r="K10" s="228"/>
      <c r="L10" s="228" t="s">
        <v>188</v>
      </c>
      <c r="M10" s="229"/>
      <c r="N10" s="230" t="str">
        <f>Vstup_udajov!T46</f>
        <v>Select if shell &amp; tube cooler</v>
      </c>
      <c r="O10" s="15"/>
      <c r="P10" s="15"/>
      <c r="Q10" s="15"/>
      <c r="R10" s="15"/>
      <c r="S10" s="15"/>
      <c r="T10" s="227"/>
      <c r="U10" s="228"/>
      <c r="V10" s="228" t="s">
        <v>188</v>
      </c>
      <c r="W10" s="229"/>
      <c r="X10" s="230" t="str">
        <f>Vstup_udajov!T74</f>
        <v>Select if shell &amp; tube cooler</v>
      </c>
      <c r="Y10" s="15"/>
      <c r="Z10" s="15"/>
      <c r="AA10" s="15"/>
      <c r="AB10" s="15"/>
      <c r="AC10" s="15"/>
      <c r="AD10" s="227"/>
      <c r="AE10" s="228"/>
      <c r="AF10" s="228" t="s">
        <v>188</v>
      </c>
      <c r="AG10" s="229"/>
      <c r="AH10" s="230" t="str">
        <f>Vstup_udajov!T102</f>
        <v>Select if shell &amp; tube cooler</v>
      </c>
      <c r="AI10" s="15"/>
      <c r="AJ10" s="15"/>
      <c r="AK10" s="15"/>
      <c r="AL10" s="15"/>
      <c r="AM10" s="15"/>
      <c r="AN10" s="227"/>
    </row>
    <row r="11" spans="1:40" ht="12.75">
      <c r="A11" s="228"/>
      <c r="B11" s="228" t="s">
        <v>189</v>
      </c>
      <c r="C11" s="229"/>
      <c r="D11" s="230" t="str">
        <f>Vstup_udajov!T19</f>
        <v>Air cooled</v>
      </c>
      <c r="E11" s="15"/>
      <c r="F11" s="15"/>
      <c r="G11" s="15"/>
      <c r="H11" s="15"/>
      <c r="I11" s="15"/>
      <c r="J11" s="227"/>
      <c r="K11" s="228"/>
      <c r="L11" s="228" t="s">
        <v>189</v>
      </c>
      <c r="M11" s="229"/>
      <c r="N11" s="230" t="str">
        <f>Vstup_udajov!T47</f>
        <v>Select condenser</v>
      </c>
      <c r="O11" s="15"/>
      <c r="P11" s="15"/>
      <c r="Q11" s="15"/>
      <c r="R11" s="15"/>
      <c r="S11" s="15"/>
      <c r="T11" s="227"/>
      <c r="U11" s="228"/>
      <c r="V11" s="228" t="s">
        <v>189</v>
      </c>
      <c r="W11" s="229"/>
      <c r="X11" s="230" t="str">
        <f>Vstup_udajov!T75</f>
        <v>Select condenser</v>
      </c>
      <c r="Y11" s="15"/>
      <c r="Z11" s="15"/>
      <c r="AA11" s="15"/>
      <c r="AB11" s="15"/>
      <c r="AC11" s="15"/>
      <c r="AD11" s="227"/>
      <c r="AE11" s="228"/>
      <c r="AF11" s="228" t="s">
        <v>189</v>
      </c>
      <c r="AG11" s="229"/>
      <c r="AH11" s="230" t="str">
        <f>Vstup_udajov!T103</f>
        <v>Select condenser</v>
      </c>
      <c r="AI11" s="15"/>
      <c r="AJ11" s="15"/>
      <c r="AK11" s="15"/>
      <c r="AL11" s="15"/>
      <c r="AM11" s="15"/>
      <c r="AN11" s="227"/>
    </row>
    <row r="12" spans="1:40" ht="12.75">
      <c r="A12" s="228"/>
      <c r="B12" s="228" t="s">
        <v>190</v>
      </c>
      <c r="C12" s="229"/>
      <c r="D12" s="230" t="str">
        <f>Vstup_udajov!T20</f>
        <v>Scroll</v>
      </c>
      <c r="E12" s="15"/>
      <c r="F12" s="15"/>
      <c r="G12" s="15"/>
      <c r="H12" s="15"/>
      <c r="I12" s="15"/>
      <c r="J12" s="227"/>
      <c r="K12" s="228"/>
      <c r="L12" s="228" t="s">
        <v>190</v>
      </c>
      <c r="M12" s="229"/>
      <c r="N12" s="230" t="str">
        <f>Vstup_udajov!T48</f>
        <v>Select compressor</v>
      </c>
      <c r="O12" s="15"/>
      <c r="P12" s="15"/>
      <c r="Q12" s="15"/>
      <c r="R12" s="15"/>
      <c r="S12" s="15"/>
      <c r="T12" s="227"/>
      <c r="U12" s="228"/>
      <c r="V12" s="228" t="s">
        <v>190</v>
      </c>
      <c r="W12" s="229"/>
      <c r="X12" s="230" t="str">
        <f>Vstup_udajov!T76</f>
        <v>Select compressor</v>
      </c>
      <c r="Y12" s="15"/>
      <c r="Z12" s="15"/>
      <c r="AA12" s="15"/>
      <c r="AB12" s="15"/>
      <c r="AC12" s="15"/>
      <c r="AD12" s="227"/>
      <c r="AE12" s="228"/>
      <c r="AF12" s="228" t="s">
        <v>190</v>
      </c>
      <c r="AG12" s="229"/>
      <c r="AH12" s="230" t="str">
        <f>Vstup_udajov!T104</f>
        <v>Select compressor</v>
      </c>
      <c r="AI12" s="15"/>
      <c r="AJ12" s="15"/>
      <c r="AK12" s="15"/>
      <c r="AL12" s="15"/>
      <c r="AM12" s="15"/>
      <c r="AN12" s="227"/>
    </row>
    <row r="13" spans="1:40" ht="12.75">
      <c r="A13" s="228"/>
      <c r="B13" s="228" t="s">
        <v>28</v>
      </c>
      <c r="C13" s="229"/>
      <c r="D13" s="230" t="str">
        <f>Vstup_udajov!T21</f>
        <v>Yes</v>
      </c>
      <c r="E13" s="15"/>
      <c r="F13" s="15"/>
      <c r="G13" s="15"/>
      <c r="H13" s="15"/>
      <c r="I13" s="15"/>
      <c r="J13" s="227"/>
      <c r="K13" s="228"/>
      <c r="L13" s="228" t="s">
        <v>28</v>
      </c>
      <c r="M13" s="229"/>
      <c r="N13" s="230" t="str">
        <f>Vstup_udajov!T49</f>
        <v>Hermetically sealed?</v>
      </c>
      <c r="O13" s="15"/>
      <c r="P13" s="15"/>
      <c r="Q13" s="15"/>
      <c r="R13" s="15"/>
      <c r="S13" s="15"/>
      <c r="T13" s="227"/>
      <c r="U13" s="228"/>
      <c r="V13" s="228" t="s">
        <v>28</v>
      </c>
      <c r="W13" s="229"/>
      <c r="X13" s="230" t="str">
        <f>Vstup_udajov!T77</f>
        <v>Hermetically sealed?</v>
      </c>
      <c r="Y13" s="15"/>
      <c r="Z13" s="15"/>
      <c r="AA13" s="15"/>
      <c r="AB13" s="15"/>
      <c r="AC13" s="15"/>
      <c r="AD13" s="227"/>
      <c r="AE13" s="228"/>
      <c r="AF13" s="228" t="s">
        <v>28</v>
      </c>
      <c r="AG13" s="229"/>
      <c r="AH13" s="230" t="str">
        <f>Vstup_udajov!T105</f>
        <v>Hermetically sealed?</v>
      </c>
      <c r="AI13" s="15"/>
      <c r="AJ13" s="15"/>
      <c r="AK13" s="15"/>
      <c r="AL13" s="15"/>
      <c r="AM13" s="15"/>
      <c r="AN13" s="227"/>
    </row>
    <row r="14" spans="1:40" ht="12.75">
      <c r="A14" s="228"/>
      <c r="B14" s="228" t="s">
        <v>191</v>
      </c>
      <c r="C14" s="229" t="s">
        <v>192</v>
      </c>
      <c r="D14" s="230">
        <f>IF(Vstup_udajov!T22="1/4 in    6mm",6,IF(Vstup_udajov!T22="3/8 in    10mm",10,IF(Vstup_udajov!T22="1/2 in    12mm",12,IF(Vstup_udajov!T22="5/8 in    15mm",15,IF(Vstup_udajov!T22="3/4 in    18mm",18,IF(Vstup_udajov!T22="1    in    25mm",25,IF(Vstup_udajov!T22="1 1/2in  36mm",36,IF(Vstup_udajov!T22="2    in     50mm",50,0))))))))</f>
        <v>6</v>
      </c>
      <c r="E14" s="15"/>
      <c r="F14" s="15"/>
      <c r="G14" s="15"/>
      <c r="H14" s="15"/>
      <c r="I14" s="15"/>
      <c r="J14" s="227"/>
      <c r="K14" s="228"/>
      <c r="L14" s="228" t="s">
        <v>191</v>
      </c>
      <c r="M14" s="229" t="s">
        <v>192</v>
      </c>
      <c r="N14" s="230">
        <f>IF(Vstup_udajov!T50="1/4 in    6mm",6,IF(Vstup_udajov!T50="3/8 in    10mm",10,IF(Vstup_udajov!T50="1/2 in    12mm",12,IF(Vstup_udajov!T50="5/8 in    15mm",15,IF(Vstup_udajov!T50="3/4 in    18mm",18,IF(Vstup_udajov!T50="1    in    25mm",25,IF(Vstup_udajov!T50="1 1/2in  36mm",36,IF(Vstup_udajov!T50="2    in     50mm",50,0))))))))</f>
        <v>0</v>
      </c>
      <c r="O14" s="15"/>
      <c r="P14" s="15"/>
      <c r="Q14" s="15"/>
      <c r="R14" s="15"/>
      <c r="S14" s="15"/>
      <c r="T14" s="227"/>
      <c r="U14" s="228"/>
      <c r="V14" s="228" t="s">
        <v>191</v>
      </c>
      <c r="W14" s="229" t="s">
        <v>192</v>
      </c>
      <c r="X14" s="230">
        <f>IF(Vstup_udajov!T78="1/4 in    6mm",6,IF(Vstup_udajov!T78="3/8 in    10mm",10,IF(Vstup_udajov!T78="1/2 in    12mm",12,IF(Vstup_udajov!T78="5/8 in    15mm",15,IF(Vstup_udajov!T78="3/4 in    18mm",18,IF(Vstup_udajov!T78="1    in    25mm",25,IF(Vstup_udajov!T78="1 1/2in  36mm",36,IF(Vstup_udajov!T78="2    in     50mm",50,0))))))))</f>
        <v>0</v>
      </c>
      <c r="Y14" s="15"/>
      <c r="Z14" s="15"/>
      <c r="AA14" s="15"/>
      <c r="AB14" s="15"/>
      <c r="AC14" s="15"/>
      <c r="AD14" s="227"/>
      <c r="AE14" s="228"/>
      <c r="AF14" s="228" t="s">
        <v>191</v>
      </c>
      <c r="AG14" s="229" t="s">
        <v>192</v>
      </c>
      <c r="AH14" s="230">
        <f>IF(Vstup_udajov!T106="1/4 in    6mm",6,IF(Vstup_udajov!T106="3/8 in    10mm",10,IF(Vstup_udajov!T106="1/2 in    12mm",12,IF(Vstup_udajov!T106="5/8 in    15mm",15,IF(Vstup_udajov!T106="3/4 in    18mm",18,IF(Vstup_udajov!T106="1    in    25mm",25,IF(Vstup_udajov!T106="1 1/2in  36mm",36,IF(Vstup_udajov!T106="2    in     50mm",50,0))))))))</f>
        <v>0</v>
      </c>
      <c r="AI14" s="15"/>
      <c r="AJ14" s="15"/>
      <c r="AK14" s="15"/>
      <c r="AL14" s="15"/>
      <c r="AM14" s="15"/>
      <c r="AN14" s="227"/>
    </row>
    <row r="15" spans="1:40" ht="12.75">
      <c r="A15" s="228"/>
      <c r="B15" s="228" t="s">
        <v>193</v>
      </c>
      <c r="C15" s="229" t="s">
        <v>192</v>
      </c>
      <c r="D15" s="230">
        <f>Vstup_udajov!T23*1000</f>
        <v>4000</v>
      </c>
      <c r="E15" s="15"/>
      <c r="F15" s="15"/>
      <c r="G15" s="15"/>
      <c r="H15" s="15"/>
      <c r="I15" s="15"/>
      <c r="J15" s="227"/>
      <c r="K15" s="228"/>
      <c r="L15" s="228" t="s">
        <v>193</v>
      </c>
      <c r="M15" s="229" t="s">
        <v>192</v>
      </c>
      <c r="N15" s="230">
        <f>Vstup_udajov!T51*1000</f>
        <v>0</v>
      </c>
      <c r="O15" s="15"/>
      <c r="P15" s="15"/>
      <c r="Q15" s="15"/>
      <c r="R15" s="15"/>
      <c r="S15" s="15"/>
      <c r="T15" s="227"/>
      <c r="U15" s="228"/>
      <c r="V15" s="228" t="s">
        <v>193</v>
      </c>
      <c r="W15" s="229" t="s">
        <v>192</v>
      </c>
      <c r="X15" s="230">
        <f>Vstup_udajov!T79*1000</f>
        <v>0</v>
      </c>
      <c r="Y15" s="15"/>
      <c r="Z15" s="15"/>
      <c r="AA15" s="15"/>
      <c r="AB15" s="15"/>
      <c r="AC15" s="15"/>
      <c r="AD15" s="227"/>
      <c r="AE15" s="228"/>
      <c r="AF15" s="228" t="s">
        <v>193</v>
      </c>
      <c r="AG15" s="229" t="s">
        <v>192</v>
      </c>
      <c r="AH15" s="230">
        <f>Vstup_udajov!T107*1000</f>
        <v>0</v>
      </c>
      <c r="AI15" s="15"/>
      <c r="AJ15" s="15"/>
      <c r="AK15" s="15"/>
      <c r="AL15" s="15"/>
      <c r="AM15" s="15"/>
      <c r="AN15" s="227"/>
    </row>
    <row r="16" spans="1:40" ht="12.75">
      <c r="A16" s="228"/>
      <c r="B16" s="228" t="s">
        <v>194</v>
      </c>
      <c r="C16" s="229"/>
      <c r="D16" s="230" t="str">
        <f>Vstup_udajov!T24</f>
        <v>Yes</v>
      </c>
      <c r="E16" s="15"/>
      <c r="F16" s="15"/>
      <c r="G16" s="15"/>
      <c r="H16" s="15"/>
      <c r="I16" s="15"/>
      <c r="J16" s="227"/>
      <c r="K16" s="228"/>
      <c r="L16" s="228" t="s">
        <v>194</v>
      </c>
      <c r="M16" s="229"/>
      <c r="N16" s="230" t="str">
        <f>Vstup_udajov!T52</f>
        <v>HP receiver?</v>
      </c>
      <c r="O16" s="15"/>
      <c r="P16" s="15"/>
      <c r="Q16" s="15"/>
      <c r="R16" s="15"/>
      <c r="S16" s="15"/>
      <c r="T16" s="227"/>
      <c r="U16" s="228"/>
      <c r="V16" s="228" t="s">
        <v>194</v>
      </c>
      <c r="W16" s="229"/>
      <c r="X16" s="230" t="str">
        <f>Vstup_udajov!T80</f>
        <v>HP receiver?</v>
      </c>
      <c r="Y16" s="15"/>
      <c r="Z16" s="15"/>
      <c r="AA16" s="15"/>
      <c r="AB16" s="15"/>
      <c r="AC16" s="15"/>
      <c r="AD16" s="227"/>
      <c r="AE16" s="228"/>
      <c r="AF16" s="228" t="s">
        <v>194</v>
      </c>
      <c r="AG16" s="229"/>
      <c r="AH16" s="230" t="str">
        <f>Vstup_udajov!T108</f>
        <v>HP receiver?</v>
      </c>
      <c r="AI16" s="15"/>
      <c r="AJ16" s="15"/>
      <c r="AK16" s="15"/>
      <c r="AL16" s="15"/>
      <c r="AM16" s="15"/>
      <c r="AN16" s="227"/>
    </row>
    <row r="17" spans="1:40" ht="12.75">
      <c r="A17" s="228"/>
      <c r="B17" s="228" t="s">
        <v>195</v>
      </c>
      <c r="C17" s="229" t="s">
        <v>192</v>
      </c>
      <c r="D17" s="230">
        <f>Vstup_udajov!T25</f>
        <v>500</v>
      </c>
      <c r="E17" s="15"/>
      <c r="F17" s="15"/>
      <c r="G17" s="15"/>
      <c r="H17" s="15"/>
      <c r="I17" s="15"/>
      <c r="J17" s="227"/>
      <c r="K17" s="228"/>
      <c r="L17" s="228" t="s">
        <v>195</v>
      </c>
      <c r="M17" s="229" t="s">
        <v>192</v>
      </c>
      <c r="N17" s="230">
        <f>Vstup_udajov!T53</f>
        <v>0</v>
      </c>
      <c r="O17" s="15"/>
      <c r="P17" s="15"/>
      <c r="Q17" s="15"/>
      <c r="R17" s="15"/>
      <c r="S17" s="15"/>
      <c r="T17" s="227"/>
      <c r="U17" s="228"/>
      <c r="V17" s="228" t="s">
        <v>195</v>
      </c>
      <c r="W17" s="229" t="s">
        <v>192</v>
      </c>
      <c r="X17" s="230">
        <f>Vstup_udajov!T81</f>
        <v>0</v>
      </c>
      <c r="Y17" s="15"/>
      <c r="Z17" s="15"/>
      <c r="AA17" s="15"/>
      <c r="AB17" s="15"/>
      <c r="AC17" s="15"/>
      <c r="AD17" s="227"/>
      <c r="AE17" s="228"/>
      <c r="AF17" s="228" t="s">
        <v>195</v>
      </c>
      <c r="AG17" s="229" t="s">
        <v>192</v>
      </c>
      <c r="AH17" s="230">
        <f>Vstup_udajov!T109</f>
        <v>0</v>
      </c>
      <c r="AI17" s="15"/>
      <c r="AJ17" s="15"/>
      <c r="AK17" s="15"/>
      <c r="AL17" s="15"/>
      <c r="AM17" s="15"/>
      <c r="AN17" s="227"/>
    </row>
    <row r="18" spans="1:40" ht="12.75">
      <c r="A18" s="228"/>
      <c r="B18" s="228" t="s">
        <v>196</v>
      </c>
      <c r="C18" s="229" t="s">
        <v>192</v>
      </c>
      <c r="D18" s="230">
        <f>Vstup_udajov!T26</f>
        <v>500</v>
      </c>
      <c r="E18" s="15"/>
      <c r="F18" s="15"/>
      <c r="G18" s="15"/>
      <c r="H18" s="15"/>
      <c r="I18" s="15"/>
      <c r="J18" s="227"/>
      <c r="K18" s="228"/>
      <c r="L18" s="228" t="s">
        <v>196</v>
      </c>
      <c r="M18" s="229" t="s">
        <v>192</v>
      </c>
      <c r="N18" s="230">
        <f>Vstup_udajov!T54</f>
        <v>0</v>
      </c>
      <c r="O18" s="15"/>
      <c r="P18" s="15"/>
      <c r="Q18" s="15"/>
      <c r="R18" s="15"/>
      <c r="S18" s="15"/>
      <c r="T18" s="227"/>
      <c r="U18" s="228"/>
      <c r="V18" s="228" t="s">
        <v>196</v>
      </c>
      <c r="W18" s="229" t="s">
        <v>192</v>
      </c>
      <c r="X18" s="230">
        <f>Vstup_udajov!T82</f>
        <v>0</v>
      </c>
      <c r="Y18" s="15"/>
      <c r="Z18" s="15"/>
      <c r="AA18" s="15"/>
      <c r="AB18" s="15"/>
      <c r="AC18" s="15"/>
      <c r="AD18" s="227"/>
      <c r="AE18" s="228"/>
      <c r="AF18" s="228" t="s">
        <v>196</v>
      </c>
      <c r="AG18" s="229" t="s">
        <v>192</v>
      </c>
      <c r="AH18" s="230">
        <f>Vstup_udajov!T110</f>
        <v>0</v>
      </c>
      <c r="AI18" s="15"/>
      <c r="AJ18" s="15"/>
      <c r="AK18" s="15"/>
      <c r="AL18" s="15"/>
      <c r="AM18" s="15"/>
      <c r="AN18" s="227"/>
    </row>
    <row r="19" spans="1:40" ht="12.75">
      <c r="A19" s="228"/>
      <c r="B19" s="228" t="s">
        <v>197</v>
      </c>
      <c r="C19" s="229"/>
      <c r="D19" s="230" t="str">
        <f>Vstup_udajov!T27</f>
        <v>Horizontal</v>
      </c>
      <c r="E19" s="15"/>
      <c r="F19" s="15"/>
      <c r="G19" s="15"/>
      <c r="H19" s="15"/>
      <c r="I19" s="15"/>
      <c r="J19" s="227"/>
      <c r="K19" s="228"/>
      <c r="L19" s="228" t="s">
        <v>197</v>
      </c>
      <c r="M19" s="229"/>
      <c r="N19" s="230" t="str">
        <f>Vstup_udajov!T55</f>
        <v>Orientation HP?</v>
      </c>
      <c r="O19" s="15"/>
      <c r="P19" s="15"/>
      <c r="Q19" s="15"/>
      <c r="R19" s="15"/>
      <c r="S19" s="15"/>
      <c r="T19" s="227"/>
      <c r="U19" s="228"/>
      <c r="V19" s="228" t="s">
        <v>197</v>
      </c>
      <c r="W19" s="229"/>
      <c r="X19" s="230" t="str">
        <f>Vstup_udajov!T83</f>
        <v>Orientation HP?</v>
      </c>
      <c r="Y19" s="15"/>
      <c r="Z19" s="15"/>
      <c r="AA19" s="15"/>
      <c r="AB19" s="15"/>
      <c r="AC19" s="15"/>
      <c r="AD19" s="227"/>
      <c r="AE19" s="228"/>
      <c r="AF19" s="228" t="s">
        <v>197</v>
      </c>
      <c r="AG19" s="229"/>
      <c r="AH19" s="230" t="str">
        <f>Vstup_udajov!T111</f>
        <v>Orientation HP?</v>
      </c>
      <c r="AI19" s="15"/>
      <c r="AJ19" s="15"/>
      <c r="AK19" s="15"/>
      <c r="AL19" s="15"/>
      <c r="AM19" s="15"/>
      <c r="AN19" s="227"/>
    </row>
    <row r="20" spans="1:40" ht="12.75">
      <c r="A20" s="228"/>
      <c r="B20" s="228" t="s">
        <v>198</v>
      </c>
      <c r="C20" s="229"/>
      <c r="D20" s="230" t="str">
        <f>Vstup_udajov!T28</f>
        <v>Yes</v>
      </c>
      <c r="E20" s="15"/>
      <c r="F20" s="15"/>
      <c r="G20" s="15"/>
      <c r="H20" s="15"/>
      <c r="I20" s="15"/>
      <c r="J20" s="227"/>
      <c r="K20" s="228"/>
      <c r="L20" s="228" t="s">
        <v>198</v>
      </c>
      <c r="M20" s="229"/>
      <c r="N20" s="230" t="str">
        <f>Vstup_udajov!T56</f>
        <v>Depth known?</v>
      </c>
      <c r="O20" s="15"/>
      <c r="P20" s="15"/>
      <c r="Q20" s="15"/>
      <c r="R20" s="15"/>
      <c r="S20" s="15"/>
      <c r="T20" s="227"/>
      <c r="U20" s="228"/>
      <c r="V20" s="228" t="s">
        <v>198</v>
      </c>
      <c r="W20" s="229"/>
      <c r="X20" s="230" t="str">
        <f>Vstup_udajov!T84</f>
        <v>Depth known?</v>
      </c>
      <c r="Y20" s="15"/>
      <c r="Z20" s="15"/>
      <c r="AA20" s="15"/>
      <c r="AB20" s="15"/>
      <c r="AC20" s="15"/>
      <c r="AD20" s="227"/>
      <c r="AE20" s="228"/>
      <c r="AF20" s="228" t="s">
        <v>198</v>
      </c>
      <c r="AG20" s="229"/>
      <c r="AH20" s="230" t="str">
        <f>Vstup_udajov!T112</f>
        <v>Depth known?</v>
      </c>
      <c r="AI20" s="15"/>
      <c r="AJ20" s="15"/>
      <c r="AK20" s="15"/>
      <c r="AL20" s="15"/>
      <c r="AM20" s="15"/>
      <c r="AN20" s="227"/>
    </row>
    <row r="21" spans="1:40" ht="12.75">
      <c r="A21" s="228"/>
      <c r="B21" s="228" t="s">
        <v>199</v>
      </c>
      <c r="C21" s="229" t="s">
        <v>192</v>
      </c>
      <c r="D21" s="230">
        <f>Vstup_udajov!T29</f>
        <v>150</v>
      </c>
      <c r="E21" s="15"/>
      <c r="F21" s="15"/>
      <c r="G21" s="15"/>
      <c r="H21" s="15"/>
      <c r="I21" s="15"/>
      <c r="J21" s="227"/>
      <c r="K21" s="228"/>
      <c r="L21" s="228" t="s">
        <v>199</v>
      </c>
      <c r="M21" s="229" t="s">
        <v>192</v>
      </c>
      <c r="N21" s="230">
        <f>Vstup_udajov!T57</f>
        <v>0</v>
      </c>
      <c r="O21" s="15"/>
      <c r="P21" s="15"/>
      <c r="Q21" s="15"/>
      <c r="R21" s="15"/>
      <c r="S21" s="15"/>
      <c r="T21" s="227"/>
      <c r="U21" s="228"/>
      <c r="V21" s="228" t="s">
        <v>199</v>
      </c>
      <c r="W21" s="229" t="s">
        <v>192</v>
      </c>
      <c r="X21" s="230">
        <f>Vstup_udajov!T85</f>
        <v>0</v>
      </c>
      <c r="Y21" s="15"/>
      <c r="Z21" s="15"/>
      <c r="AA21" s="15"/>
      <c r="AB21" s="15"/>
      <c r="AC21" s="15"/>
      <c r="AD21" s="227"/>
      <c r="AE21" s="228"/>
      <c r="AF21" s="228" t="s">
        <v>199</v>
      </c>
      <c r="AG21" s="229" t="s">
        <v>192</v>
      </c>
      <c r="AH21" s="230">
        <f>Vstup_udajov!T113</f>
        <v>0</v>
      </c>
      <c r="AI21" s="15"/>
      <c r="AJ21" s="15"/>
      <c r="AK21" s="15"/>
      <c r="AL21" s="15"/>
      <c r="AM21" s="15"/>
      <c r="AN21" s="227"/>
    </row>
    <row r="22" spans="1:40" ht="12.75">
      <c r="A22" s="228"/>
      <c r="B22" s="228" t="s">
        <v>200</v>
      </c>
      <c r="C22" s="229"/>
      <c r="D22" s="230" t="str">
        <f>Vstup_udajov!T30</f>
        <v>No</v>
      </c>
      <c r="E22" s="15"/>
      <c r="F22" s="15"/>
      <c r="G22" s="15"/>
      <c r="H22" s="15"/>
      <c r="I22" s="15"/>
      <c r="J22" s="227"/>
      <c r="K22" s="228"/>
      <c r="L22" s="228" t="s">
        <v>200</v>
      </c>
      <c r="M22" s="229"/>
      <c r="N22" s="230" t="str">
        <f>Vstup_udajov!T58</f>
        <v>LP receiver / surge drum?</v>
      </c>
      <c r="O22" s="15"/>
      <c r="P22" s="15"/>
      <c r="Q22" s="15"/>
      <c r="R22" s="15"/>
      <c r="S22" s="15"/>
      <c r="T22" s="227"/>
      <c r="U22" s="228"/>
      <c r="V22" s="228" t="s">
        <v>200</v>
      </c>
      <c r="W22" s="229"/>
      <c r="X22" s="230" t="str">
        <f>Vstup_udajov!T86</f>
        <v>LP receiver / surge drum?</v>
      </c>
      <c r="Y22" s="15"/>
      <c r="Z22" s="15"/>
      <c r="AA22" s="15"/>
      <c r="AB22" s="15"/>
      <c r="AC22" s="15"/>
      <c r="AD22" s="227"/>
      <c r="AE22" s="228"/>
      <c r="AF22" s="228" t="s">
        <v>200</v>
      </c>
      <c r="AG22" s="229"/>
      <c r="AH22" s="230" t="str">
        <f>Vstup_udajov!T114</f>
        <v>LP receiver / surge drum?</v>
      </c>
      <c r="AI22" s="15"/>
      <c r="AJ22" s="15"/>
      <c r="AK22" s="15"/>
      <c r="AL22" s="15"/>
      <c r="AM22" s="15"/>
      <c r="AN22" s="227"/>
    </row>
    <row r="23" spans="1:40" ht="12.75">
      <c r="A23" s="228"/>
      <c r="B23" s="228" t="s">
        <v>201</v>
      </c>
      <c r="C23" s="229" t="s">
        <v>192</v>
      </c>
      <c r="D23" s="230">
        <f>Vstup_udajov!T31</f>
        <v>0</v>
      </c>
      <c r="E23" s="15"/>
      <c r="F23" s="15"/>
      <c r="G23" s="15"/>
      <c r="H23" s="15"/>
      <c r="I23" s="15"/>
      <c r="J23" s="227"/>
      <c r="K23" s="228"/>
      <c r="L23" s="228" t="s">
        <v>201</v>
      </c>
      <c r="M23" s="229" t="s">
        <v>192</v>
      </c>
      <c r="N23" s="230">
        <f>Vstup_udajov!T59</f>
        <v>0</v>
      </c>
      <c r="O23" s="15"/>
      <c r="P23" s="15"/>
      <c r="Q23" s="15"/>
      <c r="R23" s="15"/>
      <c r="S23" s="15"/>
      <c r="T23" s="227"/>
      <c r="U23" s="228"/>
      <c r="V23" s="228" t="s">
        <v>201</v>
      </c>
      <c r="W23" s="229" t="s">
        <v>192</v>
      </c>
      <c r="X23" s="230">
        <f>Vstup_udajov!T87</f>
        <v>0</v>
      </c>
      <c r="Y23" s="15"/>
      <c r="Z23" s="15"/>
      <c r="AA23" s="15"/>
      <c r="AB23" s="15"/>
      <c r="AC23" s="15"/>
      <c r="AD23" s="227"/>
      <c r="AE23" s="228"/>
      <c r="AF23" s="228" t="s">
        <v>201</v>
      </c>
      <c r="AG23" s="229" t="s">
        <v>192</v>
      </c>
      <c r="AH23" s="230">
        <f>Vstup_udajov!T115</f>
        <v>0</v>
      </c>
      <c r="AI23" s="15"/>
      <c r="AJ23" s="15"/>
      <c r="AK23" s="15"/>
      <c r="AL23" s="15"/>
      <c r="AM23" s="15"/>
      <c r="AN23" s="227"/>
    </row>
    <row r="24" spans="1:40" ht="12.75">
      <c r="A24" s="228"/>
      <c r="B24" s="228" t="s">
        <v>202</v>
      </c>
      <c r="C24" s="229" t="s">
        <v>192</v>
      </c>
      <c r="D24" s="230">
        <f>Vstup_udajov!T32</f>
        <v>0</v>
      </c>
      <c r="E24" s="15"/>
      <c r="F24" s="15"/>
      <c r="G24" s="15"/>
      <c r="H24" s="15"/>
      <c r="I24" s="15"/>
      <c r="J24" s="227"/>
      <c r="K24" s="228"/>
      <c r="L24" s="228" t="s">
        <v>202</v>
      </c>
      <c r="M24" s="229" t="s">
        <v>192</v>
      </c>
      <c r="N24" s="230">
        <f>Vstup_udajov!T60</f>
        <v>0</v>
      </c>
      <c r="O24" s="15"/>
      <c r="P24" s="15"/>
      <c r="Q24" s="15"/>
      <c r="R24" s="15"/>
      <c r="S24" s="15"/>
      <c r="T24" s="227"/>
      <c r="U24" s="228"/>
      <c r="V24" s="228" t="s">
        <v>202</v>
      </c>
      <c r="W24" s="229" t="s">
        <v>192</v>
      </c>
      <c r="X24" s="230">
        <f>Vstup_udajov!T88</f>
        <v>0</v>
      </c>
      <c r="Y24" s="15"/>
      <c r="Z24" s="15"/>
      <c r="AA24" s="15"/>
      <c r="AB24" s="15"/>
      <c r="AC24" s="15"/>
      <c r="AD24" s="227"/>
      <c r="AE24" s="228"/>
      <c r="AF24" s="228" t="s">
        <v>202</v>
      </c>
      <c r="AG24" s="229" t="s">
        <v>192</v>
      </c>
      <c r="AH24" s="230">
        <f>Vstup_udajov!T116</f>
        <v>0</v>
      </c>
      <c r="AI24" s="15"/>
      <c r="AJ24" s="15"/>
      <c r="AK24" s="15"/>
      <c r="AL24" s="15"/>
      <c r="AM24" s="15"/>
      <c r="AN24" s="227"/>
    </row>
    <row r="25" spans="1:40" ht="12.75">
      <c r="A25" s="228"/>
      <c r="B25" s="228" t="s">
        <v>203</v>
      </c>
      <c r="C25" s="229"/>
      <c r="D25" s="230" t="str">
        <f>Vstup_udajov!T33</f>
        <v>Orientation LP/SD?</v>
      </c>
      <c r="E25" s="15"/>
      <c r="F25" s="15"/>
      <c r="G25" s="15"/>
      <c r="H25" s="15"/>
      <c r="I25" s="15"/>
      <c r="J25" s="227"/>
      <c r="K25" s="228"/>
      <c r="L25" s="228" t="s">
        <v>203</v>
      </c>
      <c r="M25" s="229"/>
      <c r="N25" s="230" t="str">
        <f>Vstup_udajov!T61</f>
        <v>Orientation LP/SD?</v>
      </c>
      <c r="O25" s="15"/>
      <c r="P25" s="15"/>
      <c r="Q25" s="15"/>
      <c r="R25" s="15"/>
      <c r="S25" s="15"/>
      <c r="T25" s="227"/>
      <c r="U25" s="228"/>
      <c r="V25" s="228" t="s">
        <v>203</v>
      </c>
      <c r="W25" s="229"/>
      <c r="X25" s="230" t="str">
        <f>Vstup_udajov!T89</f>
        <v>Orientation LP/SD?</v>
      </c>
      <c r="Y25" s="15"/>
      <c r="Z25" s="15"/>
      <c r="AA25" s="15"/>
      <c r="AB25" s="15"/>
      <c r="AC25" s="15"/>
      <c r="AD25" s="227"/>
      <c r="AE25" s="228"/>
      <c r="AF25" s="228" t="s">
        <v>203</v>
      </c>
      <c r="AG25" s="229"/>
      <c r="AH25" s="230" t="str">
        <f>Vstup_udajov!T117</f>
        <v>Orientation LP/SD?</v>
      </c>
      <c r="AI25" s="15"/>
      <c r="AJ25" s="15"/>
      <c r="AK25" s="15"/>
      <c r="AL25" s="15"/>
      <c r="AM25" s="15"/>
      <c r="AN25" s="227"/>
    </row>
    <row r="26" spans="1:40" ht="12.75">
      <c r="A26" s="228"/>
      <c r="B26" s="228" t="s">
        <v>204</v>
      </c>
      <c r="C26" s="229"/>
      <c r="D26" s="230" t="str">
        <f>Vstup_udajov!T34</f>
        <v>Depth known?</v>
      </c>
      <c r="E26" s="15"/>
      <c r="F26" s="15"/>
      <c r="G26" s="15"/>
      <c r="H26" s="15"/>
      <c r="I26" s="15"/>
      <c r="J26" s="227"/>
      <c r="K26" s="228"/>
      <c r="L26" s="228" t="s">
        <v>204</v>
      </c>
      <c r="M26" s="229"/>
      <c r="N26" s="230" t="str">
        <f>Vstup_udajov!T62</f>
        <v>Depth known?</v>
      </c>
      <c r="O26" s="15"/>
      <c r="P26" s="15"/>
      <c r="Q26" s="15"/>
      <c r="R26" s="15"/>
      <c r="S26" s="15"/>
      <c r="T26" s="227"/>
      <c r="U26" s="228"/>
      <c r="V26" s="228" t="s">
        <v>204</v>
      </c>
      <c r="W26" s="229"/>
      <c r="X26" s="230" t="str">
        <f>Vstup_udajov!T90</f>
        <v>Depth known?</v>
      </c>
      <c r="Y26" s="15"/>
      <c r="Z26" s="15"/>
      <c r="AA26" s="15"/>
      <c r="AB26" s="15"/>
      <c r="AC26" s="15"/>
      <c r="AD26" s="227"/>
      <c r="AE26" s="228"/>
      <c r="AF26" s="228" t="s">
        <v>204</v>
      </c>
      <c r="AG26" s="229"/>
      <c r="AH26" s="230" t="str">
        <f>Vstup_udajov!T118</f>
        <v>Depth known?</v>
      </c>
      <c r="AI26" s="15"/>
      <c r="AJ26" s="15"/>
      <c r="AK26" s="15"/>
      <c r="AL26" s="15"/>
      <c r="AM26" s="15"/>
      <c r="AN26" s="227"/>
    </row>
    <row r="27" spans="1:40" ht="12.75">
      <c r="A27" s="228"/>
      <c r="B27" s="228" t="s">
        <v>205</v>
      </c>
      <c r="C27" s="229" t="s">
        <v>192</v>
      </c>
      <c r="D27" s="230">
        <f>Vstup_udajov!T35</f>
        <v>0</v>
      </c>
      <c r="E27" s="15"/>
      <c r="F27" s="15"/>
      <c r="G27" s="15"/>
      <c r="H27" s="15"/>
      <c r="I27" s="15"/>
      <c r="J27" s="227"/>
      <c r="K27" s="228"/>
      <c r="L27" s="228" t="s">
        <v>205</v>
      </c>
      <c r="M27" s="229" t="s">
        <v>192</v>
      </c>
      <c r="N27" s="230">
        <f>Vstup_udajov!T63</f>
        <v>0</v>
      </c>
      <c r="O27" s="15"/>
      <c r="P27" s="15"/>
      <c r="Q27" s="15"/>
      <c r="R27" s="15"/>
      <c r="S27" s="15"/>
      <c r="T27" s="227"/>
      <c r="U27" s="228"/>
      <c r="V27" s="228" t="s">
        <v>205</v>
      </c>
      <c r="W27" s="229" t="s">
        <v>192</v>
      </c>
      <c r="X27" s="230">
        <f>Vstup_udajov!T91</f>
        <v>0</v>
      </c>
      <c r="Y27" s="15"/>
      <c r="Z27" s="15"/>
      <c r="AA27" s="15"/>
      <c r="AB27" s="15"/>
      <c r="AC27" s="15"/>
      <c r="AD27" s="227"/>
      <c r="AE27" s="228"/>
      <c r="AF27" s="228" t="s">
        <v>205</v>
      </c>
      <c r="AG27" s="229" t="s">
        <v>192</v>
      </c>
      <c r="AH27" s="230">
        <f>Vstup_udajov!T119</f>
        <v>0</v>
      </c>
      <c r="AI27" s="15"/>
      <c r="AJ27" s="15"/>
      <c r="AK27" s="15"/>
      <c r="AL27" s="15"/>
      <c r="AM27" s="15"/>
      <c r="AN27" s="227"/>
    </row>
    <row r="28" spans="1:40" ht="12.75">
      <c r="A28" s="228"/>
      <c r="B28" s="231" t="s">
        <v>206</v>
      </c>
      <c r="C28" s="232"/>
      <c r="D28" s="233" t="s">
        <v>207</v>
      </c>
      <c r="E28" s="234" t="s">
        <v>208</v>
      </c>
      <c r="F28" s="15"/>
      <c r="G28" s="15"/>
      <c r="H28" s="15"/>
      <c r="I28" s="15"/>
      <c r="J28" s="227"/>
      <c r="K28" s="228"/>
      <c r="L28" s="231" t="s">
        <v>206</v>
      </c>
      <c r="M28" s="232"/>
      <c r="N28" s="233" t="s">
        <v>207</v>
      </c>
      <c r="O28" s="234" t="s">
        <v>208</v>
      </c>
      <c r="P28" s="15"/>
      <c r="Q28" s="15"/>
      <c r="R28" s="15"/>
      <c r="S28" s="15"/>
      <c r="T28" s="227"/>
      <c r="U28" s="228"/>
      <c r="V28" s="231" t="s">
        <v>206</v>
      </c>
      <c r="W28" s="232"/>
      <c r="X28" s="233" t="s">
        <v>207</v>
      </c>
      <c r="Y28" s="234" t="s">
        <v>208</v>
      </c>
      <c r="Z28" s="15"/>
      <c r="AA28" s="15"/>
      <c r="AB28" s="15"/>
      <c r="AC28" s="15"/>
      <c r="AD28" s="227"/>
      <c r="AE28" s="228"/>
      <c r="AF28" s="231" t="s">
        <v>206</v>
      </c>
      <c r="AG28" s="232"/>
      <c r="AH28" s="233" t="s">
        <v>207</v>
      </c>
      <c r="AI28" s="234" t="s">
        <v>208</v>
      </c>
      <c r="AJ28" s="15"/>
      <c r="AK28" s="15"/>
      <c r="AL28" s="15"/>
      <c r="AM28" s="15"/>
      <c r="AN28" s="227"/>
    </row>
    <row r="29" spans="1:40" ht="12.75">
      <c r="A29" s="228"/>
      <c r="B29" s="231" t="s">
        <v>209</v>
      </c>
      <c r="C29" s="232" t="s">
        <v>192</v>
      </c>
      <c r="D29" s="235" t="e">
        <f>Vstup_udajov!#REF!</f>
        <v>#REF!</v>
      </c>
      <c r="E29" s="15"/>
      <c r="F29" s="15">
        <v>0</v>
      </c>
      <c r="G29" s="15"/>
      <c r="H29" s="15"/>
      <c r="I29" s="15"/>
      <c r="J29" s="227"/>
      <c r="K29" s="228"/>
      <c r="L29" s="231" t="s">
        <v>209</v>
      </c>
      <c r="M29" s="232" t="s">
        <v>192</v>
      </c>
      <c r="N29" s="235" t="e">
        <f>Vstup_udajov!#REF!</f>
        <v>#REF!</v>
      </c>
      <c r="O29" s="15"/>
      <c r="P29" s="15">
        <v>0</v>
      </c>
      <c r="Q29" s="15"/>
      <c r="R29" s="15"/>
      <c r="S29" s="15"/>
      <c r="T29" s="227"/>
      <c r="U29" s="228"/>
      <c r="V29" s="231" t="s">
        <v>209</v>
      </c>
      <c r="W29" s="232" t="s">
        <v>192</v>
      </c>
      <c r="X29" s="235" t="e">
        <f>Vstup_udajov!#REF!</f>
        <v>#REF!</v>
      </c>
      <c r="Y29" s="15"/>
      <c r="Z29" s="15">
        <v>0</v>
      </c>
      <c r="AA29" s="15"/>
      <c r="AB29" s="15"/>
      <c r="AC29" s="15"/>
      <c r="AD29" s="227"/>
      <c r="AE29" s="228"/>
      <c r="AF29" s="231" t="s">
        <v>209</v>
      </c>
      <c r="AG29" s="232" t="s">
        <v>192</v>
      </c>
      <c r="AH29" s="235" t="e">
        <f>Vstup_udajov!#REF!</f>
        <v>#REF!</v>
      </c>
      <c r="AI29" s="15"/>
      <c r="AJ29" s="15">
        <v>0</v>
      </c>
      <c r="AK29" s="15"/>
      <c r="AL29" s="15"/>
      <c r="AM29" s="15"/>
      <c r="AN29" s="227"/>
    </row>
    <row r="30" spans="1:40" ht="12.75">
      <c r="A30" s="228"/>
      <c r="B30" s="231" t="s">
        <v>210</v>
      </c>
      <c r="C30" s="232" t="s">
        <v>192</v>
      </c>
      <c r="D30" s="235" t="e">
        <f>Vstup_udajov!#REF!</f>
        <v>#REF!</v>
      </c>
      <c r="E30" s="15"/>
      <c r="F30" s="15"/>
      <c r="G30" s="15"/>
      <c r="H30" s="15"/>
      <c r="I30" s="15"/>
      <c r="J30" s="227"/>
      <c r="K30" s="228"/>
      <c r="L30" s="231" t="s">
        <v>210</v>
      </c>
      <c r="M30" s="232" t="s">
        <v>192</v>
      </c>
      <c r="N30" s="235" t="e">
        <f>Vstup_udajov!#REF!</f>
        <v>#REF!</v>
      </c>
      <c r="O30" s="15"/>
      <c r="P30" s="15"/>
      <c r="Q30" s="15"/>
      <c r="R30" s="15"/>
      <c r="S30" s="15"/>
      <c r="T30" s="227"/>
      <c r="U30" s="228"/>
      <c r="V30" s="231" t="s">
        <v>210</v>
      </c>
      <c r="W30" s="232" t="s">
        <v>192</v>
      </c>
      <c r="X30" s="235" t="e">
        <f>Vstup_udajov!#REF!</f>
        <v>#REF!</v>
      </c>
      <c r="Y30" s="15"/>
      <c r="Z30" s="15"/>
      <c r="AA30" s="15"/>
      <c r="AB30" s="15"/>
      <c r="AC30" s="15"/>
      <c r="AD30" s="227"/>
      <c r="AE30" s="228"/>
      <c r="AF30" s="231" t="s">
        <v>210</v>
      </c>
      <c r="AG30" s="232" t="s">
        <v>192</v>
      </c>
      <c r="AH30" s="235" t="e">
        <f>Vstup_udajov!#REF!</f>
        <v>#REF!</v>
      </c>
      <c r="AI30" s="15"/>
      <c r="AJ30" s="15"/>
      <c r="AK30" s="15"/>
      <c r="AL30" s="15"/>
      <c r="AM30" s="15"/>
      <c r="AN30" s="227"/>
    </row>
    <row r="31" spans="1:40" ht="12.75">
      <c r="A31" s="228"/>
      <c r="B31" s="231" t="s">
        <v>211</v>
      </c>
      <c r="C31" s="232"/>
      <c r="D31" s="235" t="e">
        <f>Vstup_udajov!#REF!</f>
        <v>#REF!</v>
      </c>
      <c r="E31" s="15"/>
      <c r="F31" s="15"/>
      <c r="G31" s="15"/>
      <c r="H31" s="15"/>
      <c r="I31" s="15"/>
      <c r="J31" s="227"/>
      <c r="K31" s="228"/>
      <c r="L31" s="231" t="s">
        <v>211</v>
      </c>
      <c r="M31" s="232"/>
      <c r="N31" s="235" t="e">
        <f>Vstup_udajov!#REF!</f>
        <v>#REF!</v>
      </c>
      <c r="O31" s="15"/>
      <c r="P31" s="15"/>
      <c r="Q31" s="15"/>
      <c r="R31" s="15"/>
      <c r="S31" s="15"/>
      <c r="T31" s="227"/>
      <c r="U31" s="228"/>
      <c r="V31" s="231" t="s">
        <v>211</v>
      </c>
      <c r="W31" s="232"/>
      <c r="X31" s="235" t="e">
        <f>Vstup_udajov!#REF!</f>
        <v>#REF!</v>
      </c>
      <c r="Y31" s="15"/>
      <c r="Z31" s="15"/>
      <c r="AA31" s="15"/>
      <c r="AB31" s="15"/>
      <c r="AC31" s="15"/>
      <c r="AD31" s="227"/>
      <c r="AE31" s="228"/>
      <c r="AF31" s="231" t="s">
        <v>211</v>
      </c>
      <c r="AG31" s="232"/>
      <c r="AH31" s="235" t="e">
        <f>Vstup_udajov!#REF!</f>
        <v>#REF!</v>
      </c>
      <c r="AI31" s="15"/>
      <c r="AJ31" s="15"/>
      <c r="AK31" s="15"/>
      <c r="AL31" s="15"/>
      <c r="AM31" s="15"/>
      <c r="AN31" s="227"/>
    </row>
    <row r="32" spans="1:40" ht="12.75">
      <c r="A32" s="228"/>
      <c r="B32" s="231" t="s">
        <v>212</v>
      </c>
      <c r="C32" s="232"/>
      <c r="D32" s="235" t="e">
        <f>Vstup_udajov!#REF!</f>
        <v>#REF!</v>
      </c>
      <c r="E32" s="15"/>
      <c r="F32" s="15"/>
      <c r="G32" s="15"/>
      <c r="H32" s="15"/>
      <c r="I32" s="15"/>
      <c r="J32" s="227"/>
      <c r="K32" s="228"/>
      <c r="L32" s="231" t="s">
        <v>212</v>
      </c>
      <c r="M32" s="232"/>
      <c r="N32" s="235" t="e">
        <f>Vstup_udajov!#REF!</f>
        <v>#REF!</v>
      </c>
      <c r="O32" s="15"/>
      <c r="P32" s="15"/>
      <c r="Q32" s="15"/>
      <c r="R32" s="15"/>
      <c r="S32" s="15"/>
      <c r="T32" s="227"/>
      <c r="U32" s="228"/>
      <c r="V32" s="231" t="s">
        <v>212</v>
      </c>
      <c r="W32" s="232"/>
      <c r="X32" s="235" t="e">
        <f>Vstup_udajov!#REF!</f>
        <v>#REF!</v>
      </c>
      <c r="Y32" s="15"/>
      <c r="Z32" s="15"/>
      <c r="AA32" s="15"/>
      <c r="AB32" s="15"/>
      <c r="AC32" s="15"/>
      <c r="AD32" s="227"/>
      <c r="AE32" s="228"/>
      <c r="AF32" s="231" t="s">
        <v>212</v>
      </c>
      <c r="AG32" s="232"/>
      <c r="AH32" s="235" t="e">
        <f>Vstup_udajov!#REF!</f>
        <v>#REF!</v>
      </c>
      <c r="AI32" s="15"/>
      <c r="AJ32" s="15"/>
      <c r="AK32" s="15"/>
      <c r="AL32" s="15"/>
      <c r="AM32" s="15"/>
      <c r="AN32" s="227"/>
    </row>
    <row r="33" spans="1:40" ht="12.75">
      <c r="A33" s="228"/>
      <c r="B33" s="236" t="s">
        <v>213</v>
      </c>
      <c r="C33" s="237" t="s">
        <v>192</v>
      </c>
      <c r="D33" s="238" t="e">
        <f>Vstup_udajov!#REF!</f>
        <v>#REF!</v>
      </c>
      <c r="E33" s="15"/>
      <c r="F33" s="15"/>
      <c r="G33" s="15"/>
      <c r="H33" s="15"/>
      <c r="I33" s="15"/>
      <c r="J33" s="227"/>
      <c r="K33" s="228"/>
      <c r="L33" s="236" t="s">
        <v>213</v>
      </c>
      <c r="M33" s="237" t="s">
        <v>192</v>
      </c>
      <c r="N33" s="238" t="e">
        <f>Vstup_udajov!#REF!</f>
        <v>#REF!</v>
      </c>
      <c r="O33" s="15"/>
      <c r="P33" s="15"/>
      <c r="Q33" s="15"/>
      <c r="R33" s="15"/>
      <c r="S33" s="15"/>
      <c r="T33" s="227"/>
      <c r="U33" s="228"/>
      <c r="V33" s="236" t="s">
        <v>213</v>
      </c>
      <c r="W33" s="237" t="s">
        <v>192</v>
      </c>
      <c r="X33" s="238" t="e">
        <f>Vstup_udajov!#REF!</f>
        <v>#REF!</v>
      </c>
      <c r="Y33" s="15"/>
      <c r="Z33" s="15"/>
      <c r="AA33" s="15"/>
      <c r="AB33" s="15"/>
      <c r="AC33" s="15"/>
      <c r="AD33" s="227"/>
      <c r="AE33" s="228"/>
      <c r="AF33" s="236" t="s">
        <v>213</v>
      </c>
      <c r="AG33" s="237" t="s">
        <v>192</v>
      </c>
      <c r="AH33" s="238" t="e">
        <f>Vstup_udajov!#REF!</f>
        <v>#REF!</v>
      </c>
      <c r="AI33" s="15"/>
      <c r="AJ33" s="15"/>
      <c r="AK33" s="15"/>
      <c r="AL33" s="15"/>
      <c r="AM33" s="15"/>
      <c r="AN33" s="227"/>
    </row>
    <row r="34" spans="1:40" ht="12.75">
      <c r="A34" s="239" t="s">
        <v>214</v>
      </c>
      <c r="B34" s="15"/>
      <c r="C34" s="15"/>
      <c r="D34" s="15"/>
      <c r="E34" s="15"/>
      <c r="F34" s="15"/>
      <c r="G34" s="15"/>
      <c r="H34" s="15"/>
      <c r="I34" s="15"/>
      <c r="J34" s="227"/>
      <c r="K34" s="239" t="s">
        <v>214</v>
      </c>
      <c r="L34" s="15"/>
      <c r="M34" s="15"/>
      <c r="N34" s="15"/>
      <c r="O34" s="15"/>
      <c r="P34" s="15"/>
      <c r="Q34" s="15"/>
      <c r="R34" s="15"/>
      <c r="S34" s="15"/>
      <c r="T34" s="227"/>
      <c r="U34" s="239" t="s">
        <v>214</v>
      </c>
      <c r="V34" s="15"/>
      <c r="W34" s="15"/>
      <c r="X34" s="15"/>
      <c r="Y34" s="15"/>
      <c r="Z34" s="15"/>
      <c r="AA34" s="15"/>
      <c r="AB34" s="15"/>
      <c r="AC34" s="15"/>
      <c r="AD34" s="227"/>
      <c r="AE34" s="239" t="s">
        <v>214</v>
      </c>
      <c r="AF34" s="15"/>
      <c r="AG34" s="15"/>
      <c r="AH34" s="15"/>
      <c r="AI34" s="15"/>
      <c r="AJ34" s="15"/>
      <c r="AK34" s="15"/>
      <c r="AL34" s="15"/>
      <c r="AM34" s="15"/>
      <c r="AN34" s="227"/>
    </row>
    <row r="35" spans="1:40" ht="12.75">
      <c r="A35" s="228"/>
      <c r="B35" s="15"/>
      <c r="C35" s="15"/>
      <c r="D35" s="15"/>
      <c r="E35" s="15"/>
      <c r="F35" s="15"/>
      <c r="G35" s="15"/>
      <c r="H35" s="15"/>
      <c r="I35" s="15"/>
      <c r="J35" s="227"/>
      <c r="K35" s="228"/>
      <c r="L35" s="15"/>
      <c r="M35" s="15"/>
      <c r="N35" s="15"/>
      <c r="O35" s="15"/>
      <c r="P35" s="15"/>
      <c r="Q35" s="15"/>
      <c r="R35" s="15"/>
      <c r="S35" s="15"/>
      <c r="T35" s="227"/>
      <c r="U35" s="228"/>
      <c r="V35" s="15"/>
      <c r="W35" s="15"/>
      <c r="X35" s="15"/>
      <c r="Y35" s="15"/>
      <c r="Z35" s="15"/>
      <c r="AA35" s="15"/>
      <c r="AB35" s="15"/>
      <c r="AC35" s="15"/>
      <c r="AD35" s="227"/>
      <c r="AE35" s="228"/>
      <c r="AF35" s="15"/>
      <c r="AG35" s="15"/>
      <c r="AH35" s="15"/>
      <c r="AI35" s="15"/>
      <c r="AJ35" s="15"/>
      <c r="AK35" s="15"/>
      <c r="AL35" s="15"/>
      <c r="AM35" s="15"/>
      <c r="AN35" s="227"/>
    </row>
    <row r="36" spans="1:40" ht="12.75">
      <c r="A36" s="240" t="s">
        <v>215</v>
      </c>
      <c r="B36" s="241"/>
      <c r="C36" s="15"/>
      <c r="D36" s="15"/>
      <c r="E36" s="15"/>
      <c r="F36" s="15"/>
      <c r="G36" s="15"/>
      <c r="H36" s="15"/>
      <c r="I36" s="15"/>
      <c r="J36" s="227"/>
      <c r="K36" s="240" t="s">
        <v>215</v>
      </c>
      <c r="L36" s="241"/>
      <c r="M36" s="15"/>
      <c r="N36" s="15"/>
      <c r="O36" s="15"/>
      <c r="P36" s="15"/>
      <c r="Q36" s="15"/>
      <c r="R36" s="15"/>
      <c r="S36" s="15"/>
      <c r="T36" s="227"/>
      <c r="U36" s="240" t="s">
        <v>215</v>
      </c>
      <c r="V36" s="241"/>
      <c r="W36" s="15"/>
      <c r="X36" s="15"/>
      <c r="Y36" s="15"/>
      <c r="Z36" s="15"/>
      <c r="AA36" s="15"/>
      <c r="AB36" s="15"/>
      <c r="AC36" s="15"/>
      <c r="AD36" s="227"/>
      <c r="AE36" s="240" t="s">
        <v>215</v>
      </c>
      <c r="AF36" s="241"/>
      <c r="AG36" s="15"/>
      <c r="AH36" s="15"/>
      <c r="AI36" s="15"/>
      <c r="AJ36" s="15"/>
      <c r="AK36" s="15"/>
      <c r="AL36" s="15"/>
      <c r="AM36" s="15"/>
      <c r="AN36" s="227"/>
    </row>
    <row r="37" spans="1:40" ht="12.75">
      <c r="A37" s="228"/>
      <c r="B37" s="15"/>
      <c r="C37" s="15"/>
      <c r="D37" s="15"/>
      <c r="E37" s="15"/>
      <c r="F37" s="15"/>
      <c r="G37" s="15"/>
      <c r="H37" s="15"/>
      <c r="I37" s="15"/>
      <c r="J37" s="227"/>
      <c r="K37" s="228"/>
      <c r="L37" s="15"/>
      <c r="M37" s="15"/>
      <c r="N37" s="15"/>
      <c r="O37" s="15"/>
      <c r="P37" s="15"/>
      <c r="Q37" s="15"/>
      <c r="R37" s="15"/>
      <c r="S37" s="15"/>
      <c r="T37" s="227"/>
      <c r="U37" s="228"/>
      <c r="V37" s="15"/>
      <c r="W37" s="15"/>
      <c r="X37" s="15"/>
      <c r="Y37" s="15"/>
      <c r="Z37" s="15"/>
      <c r="AA37" s="15"/>
      <c r="AB37" s="15"/>
      <c r="AC37" s="15"/>
      <c r="AD37" s="227"/>
      <c r="AE37" s="228"/>
      <c r="AF37" s="15"/>
      <c r="AG37" s="15"/>
      <c r="AH37" s="15"/>
      <c r="AI37" s="15"/>
      <c r="AJ37" s="15"/>
      <c r="AK37" s="15"/>
      <c r="AL37" s="15"/>
      <c r="AM37" s="15"/>
      <c r="AN37" s="227"/>
    </row>
    <row r="38" spans="1:40" ht="12.75">
      <c r="A38" s="228"/>
      <c r="B38" s="15" t="s">
        <v>216</v>
      </c>
      <c r="C38" s="15"/>
      <c r="D38" s="15" t="s">
        <v>217</v>
      </c>
      <c r="E38" s="15"/>
      <c r="F38" s="15"/>
      <c r="G38" s="242">
        <f>VLOOKUP(D3,Calcs!$B$5:$J$31,9,FALSE)</f>
        <v>1188.212927756654</v>
      </c>
      <c r="H38" s="15"/>
      <c r="I38" s="15"/>
      <c r="J38" s="227"/>
      <c r="K38" s="228"/>
      <c r="L38" s="15" t="s">
        <v>216</v>
      </c>
      <c r="M38" s="15"/>
      <c r="N38" s="15" t="s">
        <v>217</v>
      </c>
      <c r="O38" s="15"/>
      <c r="P38" s="15"/>
      <c r="Q38" s="242" t="e">
        <f>VLOOKUP(N3,Calcs!$B$5:$J$31,9,FALSE)</f>
        <v>#N/A</v>
      </c>
      <c r="R38" s="15"/>
      <c r="S38" s="15"/>
      <c r="T38" s="227"/>
      <c r="U38" s="228"/>
      <c r="V38" s="15" t="s">
        <v>216</v>
      </c>
      <c r="W38" s="15"/>
      <c r="X38" s="15" t="s">
        <v>217</v>
      </c>
      <c r="Y38" s="15"/>
      <c r="Z38" s="15"/>
      <c r="AA38" s="242" t="e">
        <f>VLOOKUP(X3,Calcs!$B$5:$J$31,9,FALSE)</f>
        <v>#N/A</v>
      </c>
      <c r="AB38" s="15"/>
      <c r="AC38" s="15"/>
      <c r="AD38" s="227"/>
      <c r="AE38" s="228"/>
      <c r="AF38" s="15" t="s">
        <v>216</v>
      </c>
      <c r="AG38" s="15"/>
      <c r="AH38" s="15" t="s">
        <v>217</v>
      </c>
      <c r="AI38" s="15"/>
      <c r="AJ38" s="15"/>
      <c r="AK38" s="242" t="e">
        <f>VLOOKUP(AH3,Calcs!$B$5:$J$31,9,FALSE)</f>
        <v>#N/A</v>
      </c>
      <c r="AL38" s="15"/>
      <c r="AM38" s="15"/>
      <c r="AN38" s="227"/>
    </row>
    <row r="39" spans="1:40" ht="12.75">
      <c r="A39" s="228"/>
      <c r="B39" s="15"/>
      <c r="C39" s="15"/>
      <c r="D39" s="15" t="s">
        <v>218</v>
      </c>
      <c r="E39" s="15"/>
      <c r="F39" s="15"/>
      <c r="G39" s="243"/>
      <c r="H39" s="15"/>
      <c r="I39" s="15"/>
      <c r="J39" s="227"/>
      <c r="K39" s="228"/>
      <c r="L39" s="15"/>
      <c r="M39" s="15"/>
      <c r="N39" s="15" t="s">
        <v>218</v>
      </c>
      <c r="O39" s="15"/>
      <c r="P39" s="15"/>
      <c r="Q39" s="243"/>
      <c r="R39" s="15"/>
      <c r="S39" s="15"/>
      <c r="T39" s="227"/>
      <c r="U39" s="228"/>
      <c r="V39" s="15"/>
      <c r="W39" s="15"/>
      <c r="X39" s="15" t="s">
        <v>218</v>
      </c>
      <c r="Y39" s="15"/>
      <c r="Z39" s="15"/>
      <c r="AA39" s="243"/>
      <c r="AB39" s="15"/>
      <c r="AC39" s="15"/>
      <c r="AD39" s="227"/>
      <c r="AE39" s="228"/>
      <c r="AF39" s="15"/>
      <c r="AG39" s="15"/>
      <c r="AH39" s="15" t="s">
        <v>218</v>
      </c>
      <c r="AI39" s="15"/>
      <c r="AJ39" s="15"/>
      <c r="AK39" s="243"/>
      <c r="AL39" s="15"/>
      <c r="AM39" s="15"/>
      <c r="AN39" s="227"/>
    </row>
    <row r="40" spans="1:40" ht="12.75">
      <c r="A40" s="228"/>
      <c r="B40" s="15"/>
      <c r="C40" s="15"/>
      <c r="D40" s="15"/>
      <c r="E40" s="15"/>
      <c r="F40" s="15"/>
      <c r="G40" s="243"/>
      <c r="H40" s="15"/>
      <c r="I40" s="15"/>
      <c r="J40" s="227"/>
      <c r="K40" s="228"/>
      <c r="L40" s="15"/>
      <c r="M40" s="15"/>
      <c r="N40" s="15"/>
      <c r="O40" s="15"/>
      <c r="P40" s="15"/>
      <c r="Q40" s="243"/>
      <c r="R40" s="15"/>
      <c r="S40" s="15"/>
      <c r="T40" s="227"/>
      <c r="U40" s="228"/>
      <c r="V40" s="15"/>
      <c r="W40" s="15"/>
      <c r="X40" s="15"/>
      <c r="Y40" s="15"/>
      <c r="Z40" s="15"/>
      <c r="AA40" s="243"/>
      <c r="AB40" s="15"/>
      <c r="AC40" s="15"/>
      <c r="AD40" s="227"/>
      <c r="AE40" s="228"/>
      <c r="AF40" s="15"/>
      <c r="AG40" s="15"/>
      <c r="AH40" s="15"/>
      <c r="AI40" s="15"/>
      <c r="AJ40" s="15"/>
      <c r="AK40" s="243"/>
      <c r="AL40" s="15"/>
      <c r="AM40" s="15"/>
      <c r="AN40" s="227"/>
    </row>
    <row r="41" spans="1:40" ht="12.75">
      <c r="A41" s="228"/>
      <c r="B41" s="15" t="s">
        <v>219</v>
      </c>
      <c r="C41" s="15"/>
      <c r="D41" s="15" t="s">
        <v>220</v>
      </c>
      <c r="E41" s="15"/>
      <c r="F41" s="15"/>
      <c r="G41" s="243">
        <f>VLOOKUP(D3,Calcs!B5:J30,7,FALSE)</f>
        <v>1388.5031935573452</v>
      </c>
      <c r="H41" s="15"/>
      <c r="I41" s="15"/>
      <c r="J41" s="227"/>
      <c r="K41" s="228"/>
      <c r="L41" s="15" t="s">
        <v>219</v>
      </c>
      <c r="M41" s="15"/>
      <c r="N41" s="15" t="s">
        <v>220</v>
      </c>
      <c r="O41" s="15"/>
      <c r="P41" s="15"/>
      <c r="Q41" s="243" t="e">
        <f>VLOOKUP(N3,Calcs!$B$5:$J$31,7,FALSE)</f>
        <v>#N/A</v>
      </c>
      <c r="R41" s="15"/>
      <c r="S41" s="15"/>
      <c r="T41" s="227"/>
      <c r="U41" s="228"/>
      <c r="V41" s="15" t="s">
        <v>219</v>
      </c>
      <c r="W41" s="15"/>
      <c r="X41" s="15" t="s">
        <v>220</v>
      </c>
      <c r="Y41" s="15"/>
      <c r="Z41" s="15"/>
      <c r="AA41" s="243" t="e">
        <f>VLOOKUP(X3,Calcs!$B$5:$J$31,7,FALSE)</f>
        <v>#N/A</v>
      </c>
      <c r="AB41" s="15"/>
      <c r="AC41" s="15"/>
      <c r="AD41" s="227"/>
      <c r="AE41" s="228"/>
      <c r="AF41" s="15" t="s">
        <v>219</v>
      </c>
      <c r="AG41" s="15"/>
      <c r="AH41" s="15" t="s">
        <v>220</v>
      </c>
      <c r="AI41" s="15"/>
      <c r="AJ41" s="15"/>
      <c r="AK41" s="243" t="e">
        <f>VLOOKUP(AH3,Calcs!$B$5:$J$31,7,FALSE)</f>
        <v>#N/A</v>
      </c>
      <c r="AL41" s="15"/>
      <c r="AM41" s="15"/>
      <c r="AN41" s="227"/>
    </row>
    <row r="42" spans="1:40" ht="12.75">
      <c r="A42" s="228"/>
      <c r="B42" s="15"/>
      <c r="C42" s="15"/>
      <c r="D42" s="15" t="s">
        <v>221</v>
      </c>
      <c r="E42" s="15"/>
      <c r="F42" s="15"/>
      <c r="G42" s="243">
        <f>VLOOKUP(D3,Calcs!$B$5:$J$31,8,FALSE)</f>
        <v>1295.169019557052</v>
      </c>
      <c r="H42" s="15"/>
      <c r="I42" s="15"/>
      <c r="J42" s="227"/>
      <c r="K42" s="228"/>
      <c r="L42" s="15"/>
      <c r="M42" s="15"/>
      <c r="N42" s="15" t="s">
        <v>221</v>
      </c>
      <c r="O42" s="15"/>
      <c r="P42" s="15"/>
      <c r="Q42" s="243" t="e">
        <f>VLOOKUP(N3,Calcs!$B$5:$J$31,8,FALSE)</f>
        <v>#N/A</v>
      </c>
      <c r="R42" s="15"/>
      <c r="S42" s="15"/>
      <c r="T42" s="227"/>
      <c r="U42" s="228"/>
      <c r="V42" s="15"/>
      <c r="W42" s="15"/>
      <c r="X42" s="15" t="s">
        <v>221</v>
      </c>
      <c r="Y42" s="15"/>
      <c r="Z42" s="15"/>
      <c r="AA42" s="243" t="e">
        <f>VLOOKUP(X3,Calcs!B5:$J$31,8,FALSE)</f>
        <v>#N/A</v>
      </c>
      <c r="AB42" s="15"/>
      <c r="AC42" s="15"/>
      <c r="AD42" s="227"/>
      <c r="AE42" s="228"/>
      <c r="AF42" s="15"/>
      <c r="AG42" s="15"/>
      <c r="AH42" s="15" t="s">
        <v>221</v>
      </c>
      <c r="AI42" s="15"/>
      <c r="AJ42" s="15"/>
      <c r="AK42" s="243" t="e">
        <f>VLOOKUP(AH3,Calcs!$B$5:$J$31,8,FALSE)</f>
        <v>#N/A</v>
      </c>
      <c r="AL42" s="15"/>
      <c r="AM42" s="15"/>
      <c r="AN42" s="227"/>
    </row>
    <row r="43" spans="1:40" ht="12.75">
      <c r="A43" s="228"/>
      <c r="B43" s="15"/>
      <c r="C43" s="15"/>
      <c r="D43" s="15" t="s">
        <v>222</v>
      </c>
      <c r="E43" s="15"/>
      <c r="F43" s="15"/>
      <c r="G43" s="242">
        <f>G41-(G41-G42)*(D5+30)/30</f>
        <v>1341.8361065571985</v>
      </c>
      <c r="H43" s="15"/>
      <c r="I43" s="15"/>
      <c r="J43" s="227"/>
      <c r="K43" s="228"/>
      <c r="L43" s="15"/>
      <c r="M43" s="15"/>
      <c r="N43" s="15" t="s">
        <v>222</v>
      </c>
      <c r="O43" s="15"/>
      <c r="P43" s="15"/>
      <c r="Q43" s="242" t="e">
        <f>Q41-(Q41-Q42)*(N5+30)/30</f>
        <v>#N/A</v>
      </c>
      <c r="R43" s="15"/>
      <c r="S43" s="15"/>
      <c r="T43" s="227"/>
      <c r="U43" s="228"/>
      <c r="V43" s="15"/>
      <c r="W43" s="15"/>
      <c r="X43" s="15" t="s">
        <v>222</v>
      </c>
      <c r="Y43" s="15"/>
      <c r="Z43" s="15"/>
      <c r="AA43" s="242" t="e">
        <f>AA41-(AA41-AA42)*(X5+30)/30</f>
        <v>#N/A</v>
      </c>
      <c r="AB43" s="15"/>
      <c r="AC43" s="15"/>
      <c r="AD43" s="227"/>
      <c r="AE43" s="228"/>
      <c r="AF43" s="15"/>
      <c r="AG43" s="15"/>
      <c r="AH43" s="15" t="s">
        <v>222</v>
      </c>
      <c r="AI43" s="15"/>
      <c r="AJ43" s="15"/>
      <c r="AK43" s="242" t="e">
        <f>AK41-(AK41-AK42)*(AH5+30)/30</f>
        <v>#N/A</v>
      </c>
      <c r="AL43" s="15"/>
      <c r="AM43" s="15"/>
      <c r="AN43" s="227"/>
    </row>
    <row r="44" spans="1:40" ht="12.75">
      <c r="A44" s="228"/>
      <c r="B44" s="15"/>
      <c r="C44" s="15"/>
      <c r="D44" s="15" t="s">
        <v>223</v>
      </c>
      <c r="E44" s="15"/>
      <c r="F44" s="15"/>
      <c r="G44" s="15"/>
      <c r="H44" s="15"/>
      <c r="I44" s="15"/>
      <c r="J44" s="227"/>
      <c r="K44" s="228"/>
      <c r="L44" s="15"/>
      <c r="M44" s="15"/>
      <c r="N44" s="15" t="s">
        <v>223</v>
      </c>
      <c r="O44" s="15"/>
      <c r="P44" s="15"/>
      <c r="Q44" s="15"/>
      <c r="R44" s="15"/>
      <c r="S44" s="15"/>
      <c r="T44" s="227"/>
      <c r="U44" s="228"/>
      <c r="V44" s="15"/>
      <c r="W44" s="15"/>
      <c r="X44" s="15" t="s">
        <v>223</v>
      </c>
      <c r="Y44" s="15"/>
      <c r="Z44" s="15"/>
      <c r="AA44" s="15"/>
      <c r="AB44" s="15"/>
      <c r="AC44" s="15"/>
      <c r="AD44" s="227"/>
      <c r="AE44" s="228"/>
      <c r="AF44" s="15"/>
      <c r="AG44" s="15"/>
      <c r="AH44" s="15" t="s">
        <v>223</v>
      </c>
      <c r="AI44" s="15"/>
      <c r="AJ44" s="15"/>
      <c r="AK44" s="15"/>
      <c r="AL44" s="15"/>
      <c r="AM44" s="15"/>
      <c r="AN44" s="227"/>
    </row>
    <row r="45" spans="1:40" ht="12.75">
      <c r="A45" s="228"/>
      <c r="B45" s="15"/>
      <c r="C45" s="15"/>
      <c r="D45" s="15"/>
      <c r="E45" s="15"/>
      <c r="F45" s="15"/>
      <c r="G45" s="15"/>
      <c r="H45" s="15"/>
      <c r="I45" s="15"/>
      <c r="J45" s="227"/>
      <c r="K45" s="228"/>
      <c r="L45" s="15"/>
      <c r="M45" s="15"/>
      <c r="N45" s="15"/>
      <c r="O45" s="15"/>
      <c r="P45" s="15"/>
      <c r="Q45" s="15"/>
      <c r="R45" s="15"/>
      <c r="S45" s="15"/>
      <c r="T45" s="227"/>
      <c r="U45" s="228"/>
      <c r="V45" s="15"/>
      <c r="W45" s="15"/>
      <c r="X45" s="15"/>
      <c r="Y45" s="15"/>
      <c r="Z45" s="15"/>
      <c r="AA45" s="15"/>
      <c r="AB45" s="15"/>
      <c r="AC45" s="15"/>
      <c r="AD45" s="227"/>
      <c r="AE45" s="228"/>
      <c r="AF45" s="15"/>
      <c r="AG45" s="15"/>
      <c r="AH45" s="15"/>
      <c r="AI45" s="15"/>
      <c r="AJ45" s="15"/>
      <c r="AK45" s="15"/>
      <c r="AL45" s="15"/>
      <c r="AM45" s="15"/>
      <c r="AN45" s="227"/>
    </row>
    <row r="46" spans="1:40" ht="12.75">
      <c r="A46" s="240" t="s">
        <v>224</v>
      </c>
      <c r="B46" s="241"/>
      <c r="C46" s="15"/>
      <c r="D46" s="15"/>
      <c r="E46" s="15"/>
      <c r="F46" s="15"/>
      <c r="G46" s="15"/>
      <c r="H46" s="15"/>
      <c r="I46" s="15"/>
      <c r="J46" s="227"/>
      <c r="K46" s="240" t="s">
        <v>224</v>
      </c>
      <c r="L46" s="241"/>
      <c r="M46" s="15"/>
      <c r="N46" s="15"/>
      <c r="O46" s="15"/>
      <c r="P46" s="15"/>
      <c r="Q46" s="15"/>
      <c r="R46" s="15"/>
      <c r="S46" s="15"/>
      <c r="T46" s="227"/>
      <c r="U46" s="240" t="s">
        <v>224</v>
      </c>
      <c r="V46" s="241"/>
      <c r="W46" s="15"/>
      <c r="X46" s="15"/>
      <c r="Y46" s="15"/>
      <c r="Z46" s="15"/>
      <c r="AA46" s="15"/>
      <c r="AB46" s="15"/>
      <c r="AC46" s="15"/>
      <c r="AD46" s="227"/>
      <c r="AE46" s="240" t="s">
        <v>224</v>
      </c>
      <c r="AF46" s="241"/>
      <c r="AG46" s="15"/>
      <c r="AH46" s="15"/>
      <c r="AI46" s="15"/>
      <c r="AJ46" s="15"/>
      <c r="AK46" s="15"/>
      <c r="AL46" s="15"/>
      <c r="AM46" s="15"/>
      <c r="AN46" s="227"/>
    </row>
    <row r="47" spans="1:40" ht="12.75">
      <c r="A47" s="228"/>
      <c r="B47" s="15"/>
      <c r="C47" s="15"/>
      <c r="D47" s="15"/>
      <c r="E47" s="15"/>
      <c r="F47" s="15"/>
      <c r="G47" s="15"/>
      <c r="H47" s="15"/>
      <c r="I47" s="15"/>
      <c r="J47" s="227"/>
      <c r="K47" s="228"/>
      <c r="L47" s="15"/>
      <c r="M47" s="15"/>
      <c r="N47" s="15"/>
      <c r="O47" s="15"/>
      <c r="P47" s="15"/>
      <c r="Q47" s="15"/>
      <c r="R47" s="15"/>
      <c r="S47" s="15"/>
      <c r="T47" s="227"/>
      <c r="U47" s="228"/>
      <c r="V47" s="15"/>
      <c r="W47" s="15"/>
      <c r="X47" s="15"/>
      <c r="Y47" s="15"/>
      <c r="Z47" s="15"/>
      <c r="AA47" s="15"/>
      <c r="AB47" s="15"/>
      <c r="AC47" s="15"/>
      <c r="AD47" s="227"/>
      <c r="AE47" s="228"/>
      <c r="AF47" s="15"/>
      <c r="AG47" s="15"/>
      <c r="AH47" s="15"/>
      <c r="AI47" s="15"/>
      <c r="AJ47" s="15"/>
      <c r="AK47" s="15"/>
      <c r="AL47" s="15"/>
      <c r="AM47" s="15"/>
      <c r="AN47" s="227"/>
    </row>
    <row r="48" spans="1:40" ht="12.75">
      <c r="A48" s="228"/>
      <c r="B48" s="15" t="s">
        <v>122</v>
      </c>
      <c r="C48" s="15"/>
      <c r="D48" s="15" t="s">
        <v>225</v>
      </c>
      <c r="E48" s="15"/>
      <c r="F48" s="15"/>
      <c r="G48" s="15">
        <f>PI()*D15*D14^2/(4*1000000000)</f>
        <v>0.00011309733552923255</v>
      </c>
      <c r="H48" s="15" t="s">
        <v>226</v>
      </c>
      <c r="I48" s="15"/>
      <c r="J48" s="227"/>
      <c r="K48" s="228"/>
      <c r="L48" s="15" t="s">
        <v>122</v>
      </c>
      <c r="M48" s="15"/>
      <c r="N48" s="15" t="s">
        <v>225</v>
      </c>
      <c r="O48" s="15"/>
      <c r="P48" s="15"/>
      <c r="Q48" s="15">
        <f>PI()*N15*N14^2/(4*1000000000)</f>
        <v>0</v>
      </c>
      <c r="R48" s="15" t="s">
        <v>226</v>
      </c>
      <c r="S48" s="15"/>
      <c r="T48" s="227"/>
      <c r="U48" s="228"/>
      <c r="V48" s="15" t="s">
        <v>122</v>
      </c>
      <c r="W48" s="15"/>
      <c r="X48" s="15" t="s">
        <v>225</v>
      </c>
      <c r="Y48" s="15"/>
      <c r="Z48" s="15"/>
      <c r="AA48" s="15">
        <f>PI()*X15*X14^2/(4*1000000000)</f>
        <v>0</v>
      </c>
      <c r="AB48" s="15" t="s">
        <v>226</v>
      </c>
      <c r="AC48" s="15"/>
      <c r="AD48" s="227"/>
      <c r="AE48" s="228"/>
      <c r="AF48" s="15" t="s">
        <v>122</v>
      </c>
      <c r="AG48" s="15"/>
      <c r="AH48" s="15" t="s">
        <v>225</v>
      </c>
      <c r="AI48" s="15"/>
      <c r="AJ48" s="15"/>
      <c r="AK48" s="15">
        <f>PI()*AH15*AH14^2/(4*1000000000)</f>
        <v>0</v>
      </c>
      <c r="AL48" s="15" t="s">
        <v>226</v>
      </c>
      <c r="AM48" s="15"/>
      <c r="AN48" s="227"/>
    </row>
    <row r="49" spans="1:40" ht="12.75">
      <c r="A49" s="228"/>
      <c r="B49" s="15"/>
      <c r="C49" s="15"/>
      <c r="D49" s="15" t="s">
        <v>227</v>
      </c>
      <c r="E49" s="244" t="s">
        <v>228</v>
      </c>
      <c r="F49" s="244"/>
      <c r="G49" s="245">
        <f>G48*G38</f>
        <v>0.13438371617066605</v>
      </c>
      <c r="H49" s="244" t="s">
        <v>229</v>
      </c>
      <c r="I49" s="246" t="s">
        <v>230</v>
      </c>
      <c r="J49" s="247">
        <f>D18</f>
        <v>500</v>
      </c>
      <c r="K49" s="228"/>
      <c r="L49" s="15"/>
      <c r="M49" s="15"/>
      <c r="N49" s="15" t="s">
        <v>227</v>
      </c>
      <c r="O49" s="244" t="s">
        <v>228</v>
      </c>
      <c r="P49" s="244"/>
      <c r="Q49" s="245" t="e">
        <f>Q48*Q38</f>
        <v>#N/A</v>
      </c>
      <c r="R49" s="244" t="s">
        <v>229</v>
      </c>
      <c r="S49" s="246" t="s">
        <v>230</v>
      </c>
      <c r="T49" s="247">
        <f>N18</f>
        <v>0</v>
      </c>
      <c r="U49" s="228"/>
      <c r="V49" s="15"/>
      <c r="W49" s="15"/>
      <c r="X49" s="15" t="s">
        <v>227</v>
      </c>
      <c r="Y49" s="244" t="s">
        <v>228</v>
      </c>
      <c r="Z49" s="244"/>
      <c r="AA49" s="245" t="e">
        <f>AA48*AA38</f>
        <v>#N/A</v>
      </c>
      <c r="AB49" s="244" t="s">
        <v>229</v>
      </c>
      <c r="AC49" s="246" t="s">
        <v>230</v>
      </c>
      <c r="AD49" s="247">
        <f>X18</f>
        <v>0</v>
      </c>
      <c r="AE49" s="228"/>
      <c r="AF49" s="15"/>
      <c r="AG49" s="15"/>
      <c r="AH49" s="15" t="s">
        <v>227</v>
      </c>
      <c r="AI49" s="244" t="s">
        <v>228</v>
      </c>
      <c r="AJ49" s="244"/>
      <c r="AK49" s="245" t="e">
        <f>AK48*AK38</f>
        <v>#N/A</v>
      </c>
      <c r="AL49" s="244" t="s">
        <v>229</v>
      </c>
      <c r="AM49" s="246" t="s">
        <v>230</v>
      </c>
      <c r="AN49" s="247">
        <f>AH18</f>
        <v>0</v>
      </c>
    </row>
    <row r="50" spans="1:40" ht="12.75">
      <c r="A50" s="228"/>
      <c r="B50" s="15"/>
      <c r="C50" s="15"/>
      <c r="D50" s="15"/>
      <c r="E50" s="15"/>
      <c r="F50" s="15"/>
      <c r="G50" s="15"/>
      <c r="H50" s="15"/>
      <c r="I50" s="15" t="s">
        <v>231</v>
      </c>
      <c r="J50" s="247">
        <f>D21</f>
        <v>150</v>
      </c>
      <c r="K50" s="228"/>
      <c r="L50" s="15"/>
      <c r="M50" s="15"/>
      <c r="N50" s="15"/>
      <c r="O50" s="15"/>
      <c r="P50" s="15"/>
      <c r="Q50" s="15"/>
      <c r="R50" s="15"/>
      <c r="S50" s="15" t="s">
        <v>231</v>
      </c>
      <c r="T50" s="247">
        <f>N21</f>
        <v>0</v>
      </c>
      <c r="U50" s="228"/>
      <c r="V50" s="15"/>
      <c r="W50" s="15"/>
      <c r="X50" s="15"/>
      <c r="Y50" s="15"/>
      <c r="Z50" s="15"/>
      <c r="AA50" s="15"/>
      <c r="AB50" s="15"/>
      <c r="AC50" s="15" t="s">
        <v>231</v>
      </c>
      <c r="AD50" s="247">
        <f>X21</f>
        <v>0</v>
      </c>
      <c r="AE50" s="228"/>
      <c r="AF50" s="15"/>
      <c r="AG50" s="15"/>
      <c r="AH50" s="15"/>
      <c r="AI50" s="15"/>
      <c r="AJ50" s="15"/>
      <c r="AK50" s="15"/>
      <c r="AL50" s="15"/>
      <c r="AM50" s="15" t="s">
        <v>231</v>
      </c>
      <c r="AN50" s="247">
        <f>AH21</f>
        <v>0</v>
      </c>
    </row>
    <row r="51" spans="1:40" ht="12.75">
      <c r="A51" s="228"/>
      <c r="B51" s="15" t="s">
        <v>232</v>
      </c>
      <c r="C51" s="15" t="s">
        <v>233</v>
      </c>
      <c r="D51" s="15"/>
      <c r="E51" s="15" t="s">
        <v>234</v>
      </c>
      <c r="F51" s="15"/>
      <c r="G51" s="15">
        <f>PI()*(D18*J51)*D17^2/(4*1000000000)</f>
        <v>0.02945243112740431</v>
      </c>
      <c r="H51" s="15" t="s">
        <v>226</v>
      </c>
      <c r="I51" s="15" t="s">
        <v>235</v>
      </c>
      <c r="J51" s="248">
        <f>IF(D20="Yes",J50/J49,0.3)</f>
        <v>0.3</v>
      </c>
      <c r="K51" s="228"/>
      <c r="L51" s="15" t="s">
        <v>232</v>
      </c>
      <c r="M51" s="15" t="s">
        <v>233</v>
      </c>
      <c r="N51" s="15"/>
      <c r="O51" s="15" t="s">
        <v>234</v>
      </c>
      <c r="P51" s="15"/>
      <c r="Q51" s="15">
        <f>PI()*(N18*T51)*N17^2/(4*1000000000)</f>
        <v>0</v>
      </c>
      <c r="R51" s="15" t="s">
        <v>226</v>
      </c>
      <c r="S51" s="15" t="s">
        <v>235</v>
      </c>
      <c r="T51" s="248">
        <f>IF(N20="Yes",T50/T49,0.3)</f>
        <v>0.3</v>
      </c>
      <c r="U51" s="228"/>
      <c r="V51" s="15" t="s">
        <v>232</v>
      </c>
      <c r="W51" s="15" t="s">
        <v>233</v>
      </c>
      <c r="X51" s="15"/>
      <c r="Y51" s="15" t="s">
        <v>234</v>
      </c>
      <c r="Z51" s="15"/>
      <c r="AA51" s="15">
        <f>PI()*(X18*AD51)*X17^2/(4*1000000000)</f>
        <v>0</v>
      </c>
      <c r="AB51" s="15" t="s">
        <v>226</v>
      </c>
      <c r="AC51" s="15" t="s">
        <v>235</v>
      </c>
      <c r="AD51" s="248">
        <f>IF(X20="Yes",AD50/AD49,0.3)</f>
        <v>0.3</v>
      </c>
      <c r="AE51" s="228"/>
      <c r="AF51" s="15" t="s">
        <v>232</v>
      </c>
      <c r="AG51" s="15" t="s">
        <v>233</v>
      </c>
      <c r="AH51" s="15"/>
      <c r="AI51" s="15" t="s">
        <v>234</v>
      </c>
      <c r="AJ51" s="15"/>
      <c r="AK51" s="15">
        <f>PI()*(AH18*AN51)*AH17^2/(4*1000000000)</f>
        <v>0</v>
      </c>
      <c r="AL51" s="15" t="s">
        <v>226</v>
      </c>
      <c r="AM51" s="15" t="s">
        <v>235</v>
      </c>
      <c r="AN51" s="248">
        <f>IF(AH20="Yes",AN50/AN49,0.3)</f>
        <v>0.3</v>
      </c>
    </row>
    <row r="52" spans="1:40" ht="12.75">
      <c r="A52" s="228"/>
      <c r="B52" s="15"/>
      <c r="C52" s="15"/>
      <c r="D52" s="15"/>
      <c r="E52" s="15" t="s">
        <v>236</v>
      </c>
      <c r="F52" s="15"/>
      <c r="G52" s="249">
        <f>G51*G38</f>
        <v>34.99575941944428</v>
      </c>
      <c r="H52" s="15" t="s">
        <v>229</v>
      </c>
      <c r="I52" s="15"/>
      <c r="J52" s="227"/>
      <c r="K52" s="228"/>
      <c r="L52" s="15"/>
      <c r="M52" s="15"/>
      <c r="N52" s="15"/>
      <c r="O52" s="15" t="s">
        <v>236</v>
      </c>
      <c r="P52" s="15"/>
      <c r="Q52" s="249" t="e">
        <f>Q51*Q38</f>
        <v>#N/A</v>
      </c>
      <c r="R52" s="15" t="s">
        <v>229</v>
      </c>
      <c r="S52" s="15"/>
      <c r="T52" s="227"/>
      <c r="U52" s="228"/>
      <c r="V52" s="15"/>
      <c r="W52" s="15"/>
      <c r="X52" s="15"/>
      <c r="Y52" s="15" t="s">
        <v>236</v>
      </c>
      <c r="Z52" s="15"/>
      <c r="AA52" s="249" t="e">
        <f>AA51*AA38</f>
        <v>#N/A</v>
      </c>
      <c r="AB52" s="15" t="s">
        <v>229</v>
      </c>
      <c r="AC52" s="15"/>
      <c r="AD52" s="227"/>
      <c r="AE52" s="228"/>
      <c r="AF52" s="15"/>
      <c r="AG52" s="15"/>
      <c r="AH52" s="15"/>
      <c r="AI52" s="15" t="s">
        <v>236</v>
      </c>
      <c r="AJ52" s="15"/>
      <c r="AK52" s="249" t="e">
        <f>AK51*AK38</f>
        <v>#N/A</v>
      </c>
      <c r="AL52" s="15" t="s">
        <v>229</v>
      </c>
      <c r="AM52" s="15"/>
      <c r="AN52" s="227"/>
    </row>
    <row r="53" spans="1:40" ht="12.75">
      <c r="A53" s="228"/>
      <c r="B53" s="15"/>
      <c r="C53" s="15"/>
      <c r="D53" s="15"/>
      <c r="E53" s="15"/>
      <c r="F53" s="15"/>
      <c r="G53" s="15"/>
      <c r="H53" s="15"/>
      <c r="I53" s="15" t="s">
        <v>237</v>
      </c>
      <c r="J53" s="247">
        <f>D21</f>
        <v>150</v>
      </c>
      <c r="K53" s="228"/>
      <c r="L53" s="15"/>
      <c r="M53" s="15"/>
      <c r="N53" s="15"/>
      <c r="O53" s="15"/>
      <c r="P53" s="15"/>
      <c r="Q53" s="15"/>
      <c r="R53" s="15"/>
      <c r="S53" s="15" t="s">
        <v>237</v>
      </c>
      <c r="T53" s="247">
        <f>N21</f>
        <v>0</v>
      </c>
      <c r="U53" s="228"/>
      <c r="V53" s="15"/>
      <c r="W53" s="15"/>
      <c r="X53" s="15"/>
      <c r="Y53" s="15"/>
      <c r="Z53" s="15"/>
      <c r="AA53" s="15"/>
      <c r="AB53" s="15"/>
      <c r="AC53" s="15" t="s">
        <v>237</v>
      </c>
      <c r="AD53" s="247">
        <f>X21</f>
        <v>0</v>
      </c>
      <c r="AE53" s="228"/>
      <c r="AF53" s="15"/>
      <c r="AG53" s="15"/>
      <c r="AH53" s="15"/>
      <c r="AI53" s="15"/>
      <c r="AJ53" s="15"/>
      <c r="AK53" s="15"/>
      <c r="AL53" s="15"/>
      <c r="AM53" s="15" t="s">
        <v>237</v>
      </c>
      <c r="AN53" s="247">
        <f>AH21</f>
        <v>0</v>
      </c>
    </row>
    <row r="54" spans="1:40" ht="12.75">
      <c r="A54" s="228"/>
      <c r="B54" s="15"/>
      <c r="C54" s="15" t="s">
        <v>238</v>
      </c>
      <c r="D54" s="15"/>
      <c r="E54" s="15" t="s">
        <v>234</v>
      </c>
      <c r="F54" s="15"/>
      <c r="G54" s="15">
        <f>J66*D18/1000000000</f>
        <v>0.024771044535341916</v>
      </c>
      <c r="H54" s="15" t="s">
        <v>226</v>
      </c>
      <c r="I54" s="250" t="s">
        <v>239</v>
      </c>
      <c r="J54" s="247">
        <f>D17/2</f>
        <v>250</v>
      </c>
      <c r="K54" s="228"/>
      <c r="L54" s="15"/>
      <c r="M54" s="15" t="s">
        <v>238</v>
      </c>
      <c r="N54" s="15"/>
      <c r="O54" s="15" t="s">
        <v>234</v>
      </c>
      <c r="P54" s="15"/>
      <c r="Q54" s="15" t="e">
        <f>T66*N18/1000000000</f>
        <v>#DIV/0!</v>
      </c>
      <c r="R54" s="15" t="s">
        <v>226</v>
      </c>
      <c r="S54" s="250" t="s">
        <v>239</v>
      </c>
      <c r="T54" s="247">
        <f>N17/2</f>
        <v>0</v>
      </c>
      <c r="U54" s="228"/>
      <c r="V54" s="15"/>
      <c r="W54" s="15" t="s">
        <v>238</v>
      </c>
      <c r="X54" s="15"/>
      <c r="Y54" s="15" t="s">
        <v>234</v>
      </c>
      <c r="Z54" s="15"/>
      <c r="AA54" s="15" t="e">
        <f>AD66*X18/1000000000</f>
        <v>#DIV/0!</v>
      </c>
      <c r="AB54" s="15" t="s">
        <v>226</v>
      </c>
      <c r="AC54" s="250" t="s">
        <v>239</v>
      </c>
      <c r="AD54" s="247">
        <f>X17/2</f>
        <v>0</v>
      </c>
      <c r="AE54" s="228"/>
      <c r="AF54" s="15"/>
      <c r="AG54" s="15" t="s">
        <v>238</v>
      </c>
      <c r="AH54" s="15"/>
      <c r="AI54" s="15" t="s">
        <v>234</v>
      </c>
      <c r="AJ54" s="15"/>
      <c r="AK54" s="15" t="e">
        <f>AN66*AH18/1000000000</f>
        <v>#DIV/0!</v>
      </c>
      <c r="AL54" s="15" t="s">
        <v>226</v>
      </c>
      <c r="AM54" s="250" t="s">
        <v>239</v>
      </c>
      <c r="AN54" s="247">
        <f>AH17/2</f>
        <v>0</v>
      </c>
    </row>
    <row r="55" spans="1:40" ht="12.75">
      <c r="A55" s="228"/>
      <c r="B55" s="15"/>
      <c r="C55" s="15"/>
      <c r="D55" s="15"/>
      <c r="E55" s="15" t="s">
        <v>236</v>
      </c>
      <c r="F55" s="15"/>
      <c r="G55" s="249">
        <f>G54*G38</f>
        <v>29.43327535092908</v>
      </c>
      <c r="H55" s="15" t="s">
        <v>229</v>
      </c>
      <c r="I55" s="250" t="s">
        <v>240</v>
      </c>
      <c r="J55" s="251">
        <f>IF(D20="Yes",J53/(J54*2),0.3)</f>
        <v>0.3</v>
      </c>
      <c r="K55" s="228"/>
      <c r="L55" s="15"/>
      <c r="M55" s="15"/>
      <c r="N55" s="15"/>
      <c r="O55" s="15" t="s">
        <v>236</v>
      </c>
      <c r="P55" s="15"/>
      <c r="Q55" s="249" t="e">
        <f>Q54*Q38</f>
        <v>#DIV/0!</v>
      </c>
      <c r="R55" s="15" t="s">
        <v>229</v>
      </c>
      <c r="S55" s="250" t="s">
        <v>240</v>
      </c>
      <c r="T55" s="251">
        <f>IF(N20="Yes",T53/(T54*2),0.3)</f>
        <v>0.3</v>
      </c>
      <c r="U55" s="228"/>
      <c r="V55" s="15"/>
      <c r="W55" s="15"/>
      <c r="X55" s="15"/>
      <c r="Y55" s="15" t="s">
        <v>236</v>
      </c>
      <c r="Z55" s="15"/>
      <c r="AA55" s="249" t="e">
        <f>AA54*AA38</f>
        <v>#DIV/0!</v>
      </c>
      <c r="AB55" s="15" t="s">
        <v>229</v>
      </c>
      <c r="AC55" s="250" t="s">
        <v>240</v>
      </c>
      <c r="AD55" s="251">
        <f>IF(X20="Yes",AD53/(AD54*2),0.3)</f>
        <v>0.3</v>
      </c>
      <c r="AE55" s="228"/>
      <c r="AF55" s="15"/>
      <c r="AG55" s="15"/>
      <c r="AH55" s="15"/>
      <c r="AI55" s="15" t="s">
        <v>236</v>
      </c>
      <c r="AJ55" s="15"/>
      <c r="AK55" s="249" t="e">
        <f>AK54*AK38</f>
        <v>#DIV/0!</v>
      </c>
      <c r="AL55" s="15" t="s">
        <v>229</v>
      </c>
      <c r="AM55" s="250" t="s">
        <v>240</v>
      </c>
      <c r="AN55" s="251">
        <f>IF(AH20="Yes",AN53/(AN54*2),0.3)</f>
        <v>0.3</v>
      </c>
    </row>
    <row r="56" spans="1:40" ht="12.75">
      <c r="A56" s="228"/>
      <c r="B56" s="15"/>
      <c r="C56" s="15"/>
      <c r="D56" s="15"/>
      <c r="E56" s="15"/>
      <c r="F56" s="15"/>
      <c r="G56" s="15"/>
      <c r="H56" s="15"/>
      <c r="I56" s="15" t="s">
        <v>241</v>
      </c>
      <c r="J56" s="252">
        <f>2*J54*(1-J55)</f>
        <v>350</v>
      </c>
      <c r="K56" s="228"/>
      <c r="L56" s="15"/>
      <c r="M56" s="15"/>
      <c r="N56" s="15"/>
      <c r="O56" s="15"/>
      <c r="P56" s="15"/>
      <c r="Q56" s="15"/>
      <c r="R56" s="15"/>
      <c r="S56" s="15" t="s">
        <v>241</v>
      </c>
      <c r="T56" s="252">
        <f>2*T54*(1-T55)</f>
        <v>0</v>
      </c>
      <c r="U56" s="228"/>
      <c r="V56" s="15"/>
      <c r="W56" s="15"/>
      <c r="X56" s="15"/>
      <c r="Y56" s="15"/>
      <c r="Z56" s="15"/>
      <c r="AA56" s="15"/>
      <c r="AB56" s="15"/>
      <c r="AC56" s="15" t="s">
        <v>241</v>
      </c>
      <c r="AD56" s="252">
        <f>2*AD54*(1-AD55)</f>
        <v>0</v>
      </c>
      <c r="AE56" s="228"/>
      <c r="AF56" s="15"/>
      <c r="AG56" s="15"/>
      <c r="AH56" s="15"/>
      <c r="AI56" s="15"/>
      <c r="AJ56" s="15"/>
      <c r="AK56" s="15"/>
      <c r="AL56" s="15"/>
      <c r="AM56" s="15" t="s">
        <v>241</v>
      </c>
      <c r="AN56" s="252">
        <f>2*AN54*(1-AN55)</f>
        <v>0</v>
      </c>
    </row>
    <row r="57" spans="1:40" ht="12.75">
      <c r="A57" s="228"/>
      <c r="B57" s="15"/>
      <c r="C57" s="15" t="s">
        <v>242</v>
      </c>
      <c r="D57" s="15"/>
      <c r="E57" s="244" t="s">
        <v>243</v>
      </c>
      <c r="F57" s="244"/>
      <c r="G57" s="245">
        <f>IF(D19="Horizontal",G55,G52)</f>
        <v>29.43327535092908</v>
      </c>
      <c r="H57" s="244" t="s">
        <v>229</v>
      </c>
      <c r="I57" s="15" t="s">
        <v>244</v>
      </c>
      <c r="J57" s="253">
        <f>PI()*(J54^2)</f>
        <v>196349.54084936206</v>
      </c>
      <c r="K57" s="228"/>
      <c r="L57" s="15"/>
      <c r="M57" s="15" t="s">
        <v>242</v>
      </c>
      <c r="N57" s="15"/>
      <c r="O57" s="244" t="s">
        <v>243</v>
      </c>
      <c r="P57" s="244"/>
      <c r="Q57" s="245" t="e">
        <f>IF(N19="Horizontal",Q55,Q52)</f>
        <v>#N/A</v>
      </c>
      <c r="R57" s="244" t="s">
        <v>229</v>
      </c>
      <c r="S57" s="15" t="s">
        <v>244</v>
      </c>
      <c r="T57" s="253">
        <f>PI()*(T54^2)</f>
        <v>0</v>
      </c>
      <c r="U57" s="228"/>
      <c r="V57" s="15"/>
      <c r="W57" s="15" t="s">
        <v>242</v>
      </c>
      <c r="X57" s="15"/>
      <c r="Y57" s="244" t="s">
        <v>243</v>
      </c>
      <c r="Z57" s="244"/>
      <c r="AA57" s="245" t="e">
        <f>IF(X19="Horizontal",AA55,AA52)</f>
        <v>#N/A</v>
      </c>
      <c r="AB57" s="244" t="s">
        <v>229</v>
      </c>
      <c r="AC57" s="15" t="s">
        <v>244</v>
      </c>
      <c r="AD57" s="253">
        <f>PI()*(AD54^2)</f>
        <v>0</v>
      </c>
      <c r="AE57" s="228"/>
      <c r="AF57" s="15"/>
      <c r="AG57" s="15" t="s">
        <v>242</v>
      </c>
      <c r="AH57" s="15"/>
      <c r="AI57" s="244" t="s">
        <v>243</v>
      </c>
      <c r="AJ57" s="244"/>
      <c r="AK57" s="245" t="e">
        <f>IF(AH19="Horizontal",AK55,AK52)</f>
        <v>#N/A</v>
      </c>
      <c r="AL57" s="244" t="s">
        <v>229</v>
      </c>
      <c r="AM57" s="15" t="s">
        <v>244</v>
      </c>
      <c r="AN57" s="253">
        <f>PI()*(AN54^2)</f>
        <v>0</v>
      </c>
    </row>
    <row r="58" spans="1:40" ht="12.75">
      <c r="A58" s="228"/>
      <c r="B58" s="15"/>
      <c r="C58" s="15"/>
      <c r="D58" s="15"/>
      <c r="E58" s="15"/>
      <c r="F58" s="15"/>
      <c r="G58" s="15"/>
      <c r="H58" s="15"/>
      <c r="I58" s="15"/>
      <c r="J58" s="253"/>
      <c r="K58" s="228"/>
      <c r="L58" s="15"/>
      <c r="M58" s="15"/>
      <c r="N58" s="15"/>
      <c r="O58" s="15"/>
      <c r="P58" s="15"/>
      <c r="Q58" s="15"/>
      <c r="R58" s="15"/>
      <c r="S58" s="15"/>
      <c r="T58" s="253"/>
      <c r="U58" s="228"/>
      <c r="V58" s="15"/>
      <c r="W58" s="15"/>
      <c r="X58" s="15"/>
      <c r="Y58" s="15"/>
      <c r="Z58" s="15"/>
      <c r="AA58" s="15"/>
      <c r="AB58" s="15"/>
      <c r="AC58" s="15"/>
      <c r="AD58" s="253"/>
      <c r="AE58" s="228"/>
      <c r="AF58" s="15"/>
      <c r="AG58" s="15"/>
      <c r="AH58" s="15"/>
      <c r="AI58" s="15"/>
      <c r="AJ58" s="15"/>
      <c r="AK58" s="15"/>
      <c r="AL58" s="15"/>
      <c r="AM58" s="15"/>
      <c r="AN58" s="253"/>
    </row>
    <row r="59" spans="1:40" ht="12.75">
      <c r="A59" s="228"/>
      <c r="B59" s="15"/>
      <c r="C59" s="15"/>
      <c r="D59" s="15"/>
      <c r="E59" s="15"/>
      <c r="F59" s="15"/>
      <c r="G59" s="15"/>
      <c r="H59" s="15"/>
      <c r="I59" s="15"/>
      <c r="J59" s="253">
        <f>J54-J56</f>
        <v>-100</v>
      </c>
      <c r="K59" s="228"/>
      <c r="L59" s="15"/>
      <c r="M59" s="15"/>
      <c r="N59" s="15"/>
      <c r="O59" s="15"/>
      <c r="P59" s="15"/>
      <c r="Q59" s="15"/>
      <c r="R59" s="15"/>
      <c r="S59" s="15"/>
      <c r="T59" s="253">
        <f>T54-T56</f>
        <v>0</v>
      </c>
      <c r="U59" s="228"/>
      <c r="V59" s="15"/>
      <c r="W59" s="15"/>
      <c r="X59" s="15"/>
      <c r="Y59" s="15"/>
      <c r="Z59" s="15"/>
      <c r="AA59" s="15"/>
      <c r="AB59" s="15"/>
      <c r="AC59" s="15"/>
      <c r="AD59" s="253">
        <f>AD54-AD56</f>
        <v>0</v>
      </c>
      <c r="AE59" s="228"/>
      <c r="AF59" s="15"/>
      <c r="AG59" s="15"/>
      <c r="AH59" s="15"/>
      <c r="AI59" s="15"/>
      <c r="AJ59" s="15"/>
      <c r="AK59" s="15"/>
      <c r="AL59" s="15"/>
      <c r="AM59" s="15"/>
      <c r="AN59" s="253">
        <f>AN54-AN56</f>
        <v>0</v>
      </c>
    </row>
    <row r="60" spans="1:40" ht="12.75">
      <c r="A60" s="228"/>
      <c r="B60" s="15"/>
      <c r="C60" s="15"/>
      <c r="D60" s="15"/>
      <c r="E60" s="15"/>
      <c r="F60" s="15"/>
      <c r="G60" s="15"/>
      <c r="H60" s="15"/>
      <c r="I60" s="15"/>
      <c r="J60" s="254">
        <f>J59/J54</f>
        <v>-0.4</v>
      </c>
      <c r="K60" s="228"/>
      <c r="L60" s="15"/>
      <c r="M60" s="15"/>
      <c r="N60" s="15"/>
      <c r="O60" s="15"/>
      <c r="P60" s="15"/>
      <c r="Q60" s="15"/>
      <c r="R60" s="15"/>
      <c r="S60" s="15"/>
      <c r="T60" s="254" t="e">
        <f>T59/T54</f>
        <v>#DIV/0!</v>
      </c>
      <c r="U60" s="228"/>
      <c r="V60" s="15"/>
      <c r="W60" s="15"/>
      <c r="X60" s="15"/>
      <c r="Y60" s="15"/>
      <c r="Z60" s="15"/>
      <c r="AA60" s="15"/>
      <c r="AB60" s="15"/>
      <c r="AC60" s="15"/>
      <c r="AD60" s="254" t="e">
        <f>AD59/AD54</f>
        <v>#DIV/0!</v>
      </c>
      <c r="AE60" s="228"/>
      <c r="AF60" s="15"/>
      <c r="AG60" s="15"/>
      <c r="AH60" s="15"/>
      <c r="AI60" s="15"/>
      <c r="AJ60" s="15"/>
      <c r="AK60" s="15"/>
      <c r="AL60" s="15"/>
      <c r="AM60" s="15"/>
      <c r="AN60" s="254" t="e">
        <f>AN59/AN54</f>
        <v>#DIV/0!</v>
      </c>
    </row>
    <row r="61" spans="1:40" ht="12.75">
      <c r="A61" s="228"/>
      <c r="B61" s="15"/>
      <c r="C61" s="15"/>
      <c r="D61" s="15"/>
      <c r="E61" s="15"/>
      <c r="F61" s="15"/>
      <c r="G61" s="15"/>
      <c r="H61" s="15"/>
      <c r="I61" s="15"/>
      <c r="J61" s="254">
        <f>ASIN(J60)</f>
        <v>-0.411516846067488</v>
      </c>
      <c r="K61" s="228"/>
      <c r="L61" s="15"/>
      <c r="M61" s="15"/>
      <c r="N61" s="15"/>
      <c r="O61" s="15"/>
      <c r="P61" s="15"/>
      <c r="Q61" s="15"/>
      <c r="R61" s="15"/>
      <c r="S61" s="15"/>
      <c r="T61" s="254" t="e">
        <f>ASIN(T60)</f>
        <v>#DIV/0!</v>
      </c>
      <c r="U61" s="228"/>
      <c r="V61" s="15"/>
      <c r="W61" s="15"/>
      <c r="X61" s="15"/>
      <c r="Y61" s="15"/>
      <c r="Z61" s="15"/>
      <c r="AA61" s="15"/>
      <c r="AB61" s="15"/>
      <c r="AC61" s="15"/>
      <c r="AD61" s="254" t="e">
        <f>ASIN(AD60)</f>
        <v>#DIV/0!</v>
      </c>
      <c r="AE61" s="228"/>
      <c r="AF61" s="15"/>
      <c r="AG61" s="15"/>
      <c r="AH61" s="15"/>
      <c r="AI61" s="15"/>
      <c r="AJ61" s="15"/>
      <c r="AK61" s="15"/>
      <c r="AL61" s="15"/>
      <c r="AM61" s="15"/>
      <c r="AN61" s="254" t="e">
        <f>ASIN(AN60)</f>
        <v>#DIV/0!</v>
      </c>
    </row>
    <row r="62" spans="1:40" ht="12.75">
      <c r="A62" s="228"/>
      <c r="B62" s="15"/>
      <c r="C62" s="15"/>
      <c r="D62" s="15"/>
      <c r="E62" s="15"/>
      <c r="F62" s="15"/>
      <c r="G62" s="15"/>
      <c r="H62" s="15"/>
      <c r="I62" s="15"/>
      <c r="J62" s="255">
        <f>((360*PI()/180)-2*((90*PI()/180)-J61))/(360*PI()/180)</f>
        <v>0.36901011956554536</v>
      </c>
      <c r="K62" s="228"/>
      <c r="L62" s="15"/>
      <c r="M62" s="15"/>
      <c r="N62" s="15"/>
      <c r="O62" s="15"/>
      <c r="P62" s="15"/>
      <c r="Q62" s="15"/>
      <c r="R62" s="15"/>
      <c r="S62" s="15"/>
      <c r="T62" s="255" t="e">
        <f>((360*PI()/180)-2*((90*PI()/180)-T61))/(360*PI()/180)</f>
        <v>#DIV/0!</v>
      </c>
      <c r="U62" s="228"/>
      <c r="V62" s="15"/>
      <c r="W62" s="15"/>
      <c r="X62" s="15"/>
      <c r="Y62" s="15"/>
      <c r="Z62" s="15"/>
      <c r="AA62" s="15"/>
      <c r="AB62" s="15"/>
      <c r="AC62" s="15"/>
      <c r="AD62" s="255" t="e">
        <f>((360*PI()/180)-2*((90*PI()/180)-AD61))/(360*PI()/180)</f>
        <v>#DIV/0!</v>
      </c>
      <c r="AE62" s="228"/>
      <c r="AF62" s="15"/>
      <c r="AG62" s="15"/>
      <c r="AH62" s="15"/>
      <c r="AI62" s="15"/>
      <c r="AJ62" s="15"/>
      <c r="AK62" s="15"/>
      <c r="AL62" s="15"/>
      <c r="AM62" s="15"/>
      <c r="AN62" s="255" t="e">
        <f>((360*PI()/180)-2*((90*PI()/180)-AN61))/(360*PI()/180)</f>
        <v>#DIV/0!</v>
      </c>
    </row>
    <row r="63" spans="1:40" ht="12.75">
      <c r="A63" s="228"/>
      <c r="B63" s="15"/>
      <c r="C63" s="15"/>
      <c r="D63" s="15"/>
      <c r="E63" s="15"/>
      <c r="F63" s="15"/>
      <c r="G63" s="15"/>
      <c r="H63" s="15"/>
      <c r="I63" s="15"/>
      <c r="J63" s="253">
        <f>J62*J57</f>
        <v>72454.96754546303</v>
      </c>
      <c r="K63" s="228"/>
      <c r="L63" s="15"/>
      <c r="M63" s="15"/>
      <c r="N63" s="15"/>
      <c r="O63" s="15"/>
      <c r="P63" s="15"/>
      <c r="Q63" s="15"/>
      <c r="R63" s="15"/>
      <c r="S63" s="15"/>
      <c r="T63" s="253" t="e">
        <f>T62*T57</f>
        <v>#DIV/0!</v>
      </c>
      <c r="U63" s="228"/>
      <c r="V63" s="15"/>
      <c r="W63" s="15"/>
      <c r="X63" s="15"/>
      <c r="Y63" s="15"/>
      <c r="Z63" s="15"/>
      <c r="AA63" s="15"/>
      <c r="AB63" s="15"/>
      <c r="AC63" s="15"/>
      <c r="AD63" s="253" t="e">
        <f>AD62*AD57</f>
        <v>#DIV/0!</v>
      </c>
      <c r="AE63" s="228"/>
      <c r="AF63" s="15"/>
      <c r="AG63" s="15"/>
      <c r="AH63" s="15"/>
      <c r="AI63" s="15"/>
      <c r="AJ63" s="15"/>
      <c r="AK63" s="15"/>
      <c r="AL63" s="15"/>
      <c r="AM63" s="15"/>
      <c r="AN63" s="253" t="e">
        <f>AN62*AN57</f>
        <v>#DIV/0!</v>
      </c>
    </row>
    <row r="64" spans="1:40" ht="12.75">
      <c r="A64" s="228"/>
      <c r="B64" s="15"/>
      <c r="C64" s="15"/>
      <c r="D64" s="15"/>
      <c r="E64" s="15"/>
      <c r="F64" s="15"/>
      <c r="G64" s="15"/>
      <c r="H64" s="15"/>
      <c r="I64" s="15"/>
      <c r="J64" s="253">
        <f>((J54-J56)*SQRT((2*J54*J56)-(J56^2)))</f>
        <v>-22912.8784747792</v>
      </c>
      <c r="K64" s="228"/>
      <c r="L64" s="15"/>
      <c r="M64" s="15"/>
      <c r="N64" s="15"/>
      <c r="O64" s="15"/>
      <c r="P64" s="15"/>
      <c r="Q64" s="15"/>
      <c r="R64" s="15"/>
      <c r="S64" s="15"/>
      <c r="T64" s="253">
        <f>((T54-T56)*SQRT((2*T54*T56)-(T56^2)))</f>
        <v>0</v>
      </c>
      <c r="U64" s="228"/>
      <c r="V64" s="15"/>
      <c r="W64" s="15"/>
      <c r="X64" s="15"/>
      <c r="Y64" s="15"/>
      <c r="Z64" s="15"/>
      <c r="AA64" s="15"/>
      <c r="AB64" s="15"/>
      <c r="AC64" s="15"/>
      <c r="AD64" s="253">
        <f>((AD54-AD56)*SQRT((2*AD54*AD56)-(AD56^2)))</f>
        <v>0</v>
      </c>
      <c r="AE64" s="228"/>
      <c r="AF64" s="15"/>
      <c r="AG64" s="15"/>
      <c r="AH64" s="15"/>
      <c r="AI64" s="15"/>
      <c r="AJ64" s="15"/>
      <c r="AK64" s="15"/>
      <c r="AL64" s="15"/>
      <c r="AM64" s="15"/>
      <c r="AN64" s="253">
        <f>((AN54-AN56)*SQRT((2*AN54*AN56)-(AN56^2)))</f>
        <v>0</v>
      </c>
    </row>
    <row r="65" spans="1:40" ht="12.75">
      <c r="A65" s="228"/>
      <c r="B65" s="15"/>
      <c r="C65" s="15"/>
      <c r="D65" s="15"/>
      <c r="E65" s="15"/>
      <c r="F65" s="15"/>
      <c r="G65" s="15"/>
      <c r="H65" s="15"/>
      <c r="I65" s="15"/>
      <c r="J65" s="227"/>
      <c r="K65" s="228"/>
      <c r="L65" s="15"/>
      <c r="M65" s="15"/>
      <c r="N65" s="15"/>
      <c r="O65" s="15"/>
      <c r="P65" s="15"/>
      <c r="Q65" s="15"/>
      <c r="R65" s="15"/>
      <c r="S65" s="15"/>
      <c r="T65" s="227"/>
      <c r="U65" s="228"/>
      <c r="V65" s="15"/>
      <c r="W65" s="15"/>
      <c r="X65" s="15"/>
      <c r="Y65" s="15"/>
      <c r="Z65" s="15"/>
      <c r="AA65" s="15"/>
      <c r="AB65" s="15"/>
      <c r="AC65" s="15"/>
      <c r="AD65" s="227"/>
      <c r="AE65" s="228"/>
      <c r="AF65" s="15"/>
      <c r="AG65" s="15"/>
      <c r="AH65" s="15"/>
      <c r="AI65" s="15"/>
      <c r="AJ65" s="15"/>
      <c r="AK65" s="15"/>
      <c r="AL65" s="15"/>
      <c r="AM65" s="15"/>
      <c r="AN65" s="227"/>
    </row>
    <row r="66" spans="1:40" ht="12.75">
      <c r="A66" s="228"/>
      <c r="B66" s="15"/>
      <c r="C66" s="15"/>
      <c r="D66" s="15"/>
      <c r="E66" s="15"/>
      <c r="F66" s="15"/>
      <c r="G66" s="15"/>
      <c r="H66" s="15"/>
      <c r="I66" s="256" t="s">
        <v>245</v>
      </c>
      <c r="J66" s="257">
        <f>J63+J64</f>
        <v>49542.08907068383</v>
      </c>
      <c r="K66" s="228"/>
      <c r="L66" s="15"/>
      <c r="M66" s="15"/>
      <c r="N66" s="15"/>
      <c r="O66" s="15"/>
      <c r="P66" s="15"/>
      <c r="Q66" s="15"/>
      <c r="R66" s="15"/>
      <c r="S66" s="256" t="s">
        <v>245</v>
      </c>
      <c r="T66" s="257" t="e">
        <f>T63+T64</f>
        <v>#DIV/0!</v>
      </c>
      <c r="U66" s="228"/>
      <c r="V66" s="15"/>
      <c r="W66" s="15"/>
      <c r="X66" s="15"/>
      <c r="Y66" s="15"/>
      <c r="Z66" s="15"/>
      <c r="AA66" s="15"/>
      <c r="AB66" s="15"/>
      <c r="AC66" s="256" t="s">
        <v>245</v>
      </c>
      <c r="AD66" s="257" t="e">
        <f>AD63+AD64</f>
        <v>#DIV/0!</v>
      </c>
      <c r="AE66" s="228"/>
      <c r="AF66" s="15"/>
      <c r="AG66" s="15"/>
      <c r="AH66" s="15"/>
      <c r="AI66" s="15"/>
      <c r="AJ66" s="15"/>
      <c r="AK66" s="15"/>
      <c r="AL66" s="15"/>
      <c r="AM66" s="256" t="s">
        <v>245</v>
      </c>
      <c r="AN66" s="257" t="e">
        <f>AN63+AN64</f>
        <v>#DIV/0!</v>
      </c>
    </row>
    <row r="67" spans="1:40" ht="12.75">
      <c r="A67" s="228"/>
      <c r="B67" s="15"/>
      <c r="C67" s="15"/>
      <c r="D67" s="15"/>
      <c r="E67" s="15"/>
      <c r="F67" s="15"/>
      <c r="G67" s="15"/>
      <c r="H67" s="15"/>
      <c r="I67" s="246" t="s">
        <v>246</v>
      </c>
      <c r="J67" s="247">
        <f>D24</f>
        <v>0</v>
      </c>
      <c r="K67" s="228"/>
      <c r="L67" s="15"/>
      <c r="M67" s="15"/>
      <c r="N67" s="15"/>
      <c r="O67" s="15"/>
      <c r="P67" s="15"/>
      <c r="Q67" s="15"/>
      <c r="R67" s="15"/>
      <c r="S67" s="246" t="s">
        <v>246</v>
      </c>
      <c r="T67" s="247">
        <f>N24</f>
        <v>0</v>
      </c>
      <c r="U67" s="228"/>
      <c r="V67" s="15"/>
      <c r="W67" s="15"/>
      <c r="X67" s="15"/>
      <c r="Y67" s="15"/>
      <c r="Z67" s="15"/>
      <c r="AA67" s="15"/>
      <c r="AB67" s="15"/>
      <c r="AC67" s="246" t="s">
        <v>246</v>
      </c>
      <c r="AD67" s="247">
        <f>X24</f>
        <v>0</v>
      </c>
      <c r="AE67" s="228"/>
      <c r="AF67" s="15"/>
      <c r="AG67" s="15"/>
      <c r="AH67" s="15"/>
      <c r="AI67" s="15"/>
      <c r="AJ67" s="15"/>
      <c r="AK67" s="15"/>
      <c r="AL67" s="15"/>
      <c r="AM67" s="246" t="s">
        <v>246</v>
      </c>
      <c r="AN67" s="247">
        <f>AH24</f>
        <v>0</v>
      </c>
    </row>
    <row r="68" spans="1:40" ht="12.75">
      <c r="A68" s="228"/>
      <c r="B68" s="15"/>
      <c r="C68" s="15"/>
      <c r="D68" s="15"/>
      <c r="E68" s="15"/>
      <c r="F68" s="15"/>
      <c r="G68" s="15"/>
      <c r="H68" s="15"/>
      <c r="I68" s="15" t="s">
        <v>247</v>
      </c>
      <c r="J68" s="247">
        <f>D27</f>
        <v>0</v>
      </c>
      <c r="K68" s="228"/>
      <c r="L68" s="15"/>
      <c r="M68" s="15"/>
      <c r="N68" s="15"/>
      <c r="O68" s="15"/>
      <c r="P68" s="15"/>
      <c r="Q68" s="15"/>
      <c r="R68" s="15"/>
      <c r="S68" s="15" t="s">
        <v>247</v>
      </c>
      <c r="T68" s="247">
        <f>N27</f>
        <v>0</v>
      </c>
      <c r="U68" s="228"/>
      <c r="V68" s="15"/>
      <c r="W68" s="15"/>
      <c r="X68" s="15"/>
      <c r="Y68" s="15"/>
      <c r="Z68" s="15"/>
      <c r="AA68" s="15"/>
      <c r="AB68" s="15"/>
      <c r="AC68" s="15" t="s">
        <v>247</v>
      </c>
      <c r="AD68" s="247">
        <f>X27</f>
        <v>0</v>
      </c>
      <c r="AE68" s="228"/>
      <c r="AF68" s="15"/>
      <c r="AG68" s="15"/>
      <c r="AH68" s="15"/>
      <c r="AI68" s="15"/>
      <c r="AJ68" s="15"/>
      <c r="AK68" s="15"/>
      <c r="AL68" s="15"/>
      <c r="AM68" s="15" t="s">
        <v>247</v>
      </c>
      <c r="AN68" s="247">
        <f>AH27</f>
        <v>0</v>
      </c>
    </row>
    <row r="69" spans="1:40" ht="12.75">
      <c r="A69" s="228"/>
      <c r="B69" s="15" t="s">
        <v>248</v>
      </c>
      <c r="C69" s="15" t="s">
        <v>233</v>
      </c>
      <c r="D69" s="15"/>
      <c r="E69" s="15" t="s">
        <v>234</v>
      </c>
      <c r="F69" s="15"/>
      <c r="G69" s="15">
        <f>PI()*(D24*J69)*D23^2/(4*1000000000)</f>
        <v>0</v>
      </c>
      <c r="H69" s="15" t="s">
        <v>226</v>
      </c>
      <c r="I69" s="15" t="s">
        <v>235</v>
      </c>
      <c r="J69" s="248">
        <f>IF(D26="Yes",J68/J67,0.3)</f>
        <v>0.3</v>
      </c>
      <c r="K69" s="228"/>
      <c r="L69" s="15" t="s">
        <v>248</v>
      </c>
      <c r="M69" s="15" t="s">
        <v>233</v>
      </c>
      <c r="N69" s="15"/>
      <c r="O69" s="15" t="s">
        <v>234</v>
      </c>
      <c r="P69" s="15"/>
      <c r="Q69" s="246">
        <f>PI()*(N24*T69)*N23^2/(4*1000000000)</f>
        <v>0</v>
      </c>
      <c r="R69" s="15" t="s">
        <v>226</v>
      </c>
      <c r="S69" s="15" t="s">
        <v>235</v>
      </c>
      <c r="T69" s="248">
        <f>IF(N26="Yes",T68/T67,0.3)</f>
        <v>0.3</v>
      </c>
      <c r="U69" s="228"/>
      <c r="V69" s="15" t="s">
        <v>248</v>
      </c>
      <c r="W69" s="15" t="s">
        <v>233</v>
      </c>
      <c r="X69" s="15"/>
      <c r="Y69" s="15" t="s">
        <v>234</v>
      </c>
      <c r="Z69" s="15"/>
      <c r="AA69" s="15">
        <f>PI()*(X24*AD69)*X23^2/(4*1000000000)</f>
        <v>0</v>
      </c>
      <c r="AB69" s="15" t="s">
        <v>226</v>
      </c>
      <c r="AC69" s="15" t="s">
        <v>235</v>
      </c>
      <c r="AD69" s="248">
        <f>IF(X26="Yes",AD68/AD67,0.3)</f>
        <v>0.3</v>
      </c>
      <c r="AE69" s="228"/>
      <c r="AF69" s="15" t="s">
        <v>248</v>
      </c>
      <c r="AG69" s="15" t="s">
        <v>233</v>
      </c>
      <c r="AH69" s="15"/>
      <c r="AI69" s="15" t="s">
        <v>234</v>
      </c>
      <c r="AJ69" s="15"/>
      <c r="AK69" s="15">
        <f>PI()*(AH24*AN69)*AH23^2/(4*1000000000)</f>
        <v>0</v>
      </c>
      <c r="AL69" s="15" t="s">
        <v>226</v>
      </c>
      <c r="AM69" s="15" t="s">
        <v>235</v>
      </c>
      <c r="AN69" s="248">
        <f>IF(AH26="Yes",AN68/AN67,0.3)</f>
        <v>0.3</v>
      </c>
    </row>
    <row r="70" spans="1:40" ht="12.75">
      <c r="A70" s="228"/>
      <c r="B70" s="15"/>
      <c r="C70" s="15"/>
      <c r="D70" s="15"/>
      <c r="E70" s="15" t="s">
        <v>236</v>
      </c>
      <c r="F70" s="15"/>
      <c r="G70" s="249">
        <f>G69*G43</f>
        <v>0</v>
      </c>
      <c r="H70" s="15" t="s">
        <v>229</v>
      </c>
      <c r="I70" s="15"/>
      <c r="J70" s="227"/>
      <c r="K70" s="228"/>
      <c r="L70" s="15"/>
      <c r="M70" s="15"/>
      <c r="N70" s="15"/>
      <c r="O70" s="15" t="s">
        <v>236</v>
      </c>
      <c r="P70" s="15"/>
      <c r="Q70" s="249" t="e">
        <f>Q69*Q43</f>
        <v>#N/A</v>
      </c>
      <c r="R70" s="15" t="s">
        <v>229</v>
      </c>
      <c r="S70" s="15"/>
      <c r="T70" s="227"/>
      <c r="U70" s="228"/>
      <c r="V70" s="15"/>
      <c r="W70" s="15"/>
      <c r="X70" s="15"/>
      <c r="Y70" s="15" t="s">
        <v>236</v>
      </c>
      <c r="Z70" s="15"/>
      <c r="AA70" s="249" t="e">
        <f>AA69*AA43</f>
        <v>#N/A</v>
      </c>
      <c r="AB70" s="15" t="s">
        <v>229</v>
      </c>
      <c r="AC70" s="15"/>
      <c r="AD70" s="227"/>
      <c r="AE70" s="228"/>
      <c r="AF70" s="15"/>
      <c r="AG70" s="15"/>
      <c r="AH70" s="15"/>
      <c r="AI70" s="15" t="s">
        <v>236</v>
      </c>
      <c r="AJ70" s="15"/>
      <c r="AK70" s="249" t="e">
        <f>AK69*AK43</f>
        <v>#N/A</v>
      </c>
      <c r="AL70" s="15" t="s">
        <v>229</v>
      </c>
      <c r="AM70" s="15"/>
      <c r="AN70" s="227"/>
    </row>
    <row r="71" spans="1:40" ht="12.75">
      <c r="A71" s="228"/>
      <c r="B71" s="15"/>
      <c r="C71" s="15"/>
      <c r="D71" s="15"/>
      <c r="E71" s="15"/>
      <c r="F71" s="15"/>
      <c r="G71" s="15"/>
      <c r="H71" s="15"/>
      <c r="I71" s="15" t="s">
        <v>237</v>
      </c>
      <c r="J71" s="247">
        <f>D27</f>
        <v>0</v>
      </c>
      <c r="K71" s="228"/>
      <c r="L71" s="15"/>
      <c r="M71" s="15"/>
      <c r="N71" s="15"/>
      <c r="O71" s="15"/>
      <c r="P71" s="15"/>
      <c r="Q71" s="15"/>
      <c r="R71" s="15"/>
      <c r="S71" s="15" t="s">
        <v>237</v>
      </c>
      <c r="T71" s="247">
        <f>N27</f>
        <v>0</v>
      </c>
      <c r="U71" s="228"/>
      <c r="V71" s="15"/>
      <c r="W71" s="15"/>
      <c r="X71" s="15"/>
      <c r="Y71" s="15"/>
      <c r="Z71" s="15"/>
      <c r="AA71" s="15"/>
      <c r="AB71" s="15"/>
      <c r="AC71" s="15" t="s">
        <v>237</v>
      </c>
      <c r="AD71" s="247">
        <f>X27</f>
        <v>0</v>
      </c>
      <c r="AE71" s="228"/>
      <c r="AF71" s="15"/>
      <c r="AG71" s="15"/>
      <c r="AH71" s="15"/>
      <c r="AI71" s="15"/>
      <c r="AJ71" s="15"/>
      <c r="AK71" s="15"/>
      <c r="AL71" s="15"/>
      <c r="AM71" s="15" t="s">
        <v>237</v>
      </c>
      <c r="AN71" s="247">
        <f>AH27</f>
        <v>0</v>
      </c>
    </row>
    <row r="72" spans="1:40" ht="12.75">
      <c r="A72" s="228"/>
      <c r="B72" s="15"/>
      <c r="C72" s="15" t="s">
        <v>238</v>
      </c>
      <c r="D72" s="15"/>
      <c r="E72" s="15" t="s">
        <v>234</v>
      </c>
      <c r="F72" s="15"/>
      <c r="G72" s="15" t="e">
        <f>J84*D24/1000000000</f>
        <v>#DIV/0!</v>
      </c>
      <c r="H72" s="15" t="s">
        <v>226</v>
      </c>
      <c r="I72" s="250" t="s">
        <v>249</v>
      </c>
      <c r="J72" s="247">
        <f>D23/2</f>
        <v>0</v>
      </c>
      <c r="K72" s="228"/>
      <c r="L72" s="15"/>
      <c r="M72" s="15" t="s">
        <v>238</v>
      </c>
      <c r="N72" s="15"/>
      <c r="O72" s="15" t="s">
        <v>234</v>
      </c>
      <c r="P72" s="15"/>
      <c r="Q72" s="15" t="e">
        <f>T84*N24/1000000000</f>
        <v>#DIV/0!</v>
      </c>
      <c r="R72" s="15" t="s">
        <v>226</v>
      </c>
      <c r="S72" s="250" t="s">
        <v>249</v>
      </c>
      <c r="T72" s="247">
        <f>N23/2</f>
        <v>0</v>
      </c>
      <c r="U72" s="228"/>
      <c r="V72" s="15"/>
      <c r="W72" s="15" t="s">
        <v>238</v>
      </c>
      <c r="X72" s="15"/>
      <c r="Y72" s="15" t="s">
        <v>234</v>
      </c>
      <c r="Z72" s="15"/>
      <c r="AA72" s="15" t="e">
        <f>AD84*X24/1000000000</f>
        <v>#DIV/0!</v>
      </c>
      <c r="AB72" s="15" t="s">
        <v>226</v>
      </c>
      <c r="AC72" s="250" t="s">
        <v>249</v>
      </c>
      <c r="AD72" s="247">
        <f>X23/2</f>
        <v>0</v>
      </c>
      <c r="AE72" s="228"/>
      <c r="AF72" s="15"/>
      <c r="AG72" s="15" t="s">
        <v>238</v>
      </c>
      <c r="AH72" s="15"/>
      <c r="AI72" s="15" t="s">
        <v>234</v>
      </c>
      <c r="AJ72" s="15"/>
      <c r="AK72" s="15" t="e">
        <f>AN84*AH24/1000000000</f>
        <v>#DIV/0!</v>
      </c>
      <c r="AL72" s="15" t="s">
        <v>226</v>
      </c>
      <c r="AM72" s="250" t="s">
        <v>249</v>
      </c>
      <c r="AN72" s="247">
        <f>AH23/2</f>
        <v>0</v>
      </c>
    </row>
    <row r="73" spans="1:40" ht="12.75">
      <c r="A73" s="228"/>
      <c r="B73" s="15"/>
      <c r="C73" s="15"/>
      <c r="D73" s="15"/>
      <c r="E73" s="15" t="s">
        <v>236</v>
      </c>
      <c r="F73" s="15"/>
      <c r="G73" s="249" t="e">
        <f>G72*G43</f>
        <v>#DIV/0!</v>
      </c>
      <c r="H73" s="15" t="s">
        <v>229</v>
      </c>
      <c r="I73" s="250" t="s">
        <v>240</v>
      </c>
      <c r="J73" s="251">
        <f>IF(D26="Yes",J71/(J72*2),0.3)</f>
        <v>0.3</v>
      </c>
      <c r="K73" s="228"/>
      <c r="L73" s="15"/>
      <c r="M73" s="15"/>
      <c r="N73" s="15"/>
      <c r="O73" s="15" t="s">
        <v>236</v>
      </c>
      <c r="P73" s="15"/>
      <c r="Q73" s="249" t="e">
        <f>Q72*Q43</f>
        <v>#DIV/0!</v>
      </c>
      <c r="R73" s="15" t="s">
        <v>229</v>
      </c>
      <c r="S73" s="250" t="s">
        <v>240</v>
      </c>
      <c r="T73" s="251">
        <f>IF(N26="Yes",T71/(T72*2),0.3)</f>
        <v>0.3</v>
      </c>
      <c r="U73" s="228"/>
      <c r="V73" s="15"/>
      <c r="W73" s="15"/>
      <c r="X73" s="15"/>
      <c r="Y73" s="15" t="s">
        <v>236</v>
      </c>
      <c r="Z73" s="15"/>
      <c r="AA73" s="249" t="e">
        <f>AA72*AA43</f>
        <v>#DIV/0!</v>
      </c>
      <c r="AB73" s="15" t="s">
        <v>229</v>
      </c>
      <c r="AC73" s="250" t="s">
        <v>240</v>
      </c>
      <c r="AD73" s="251">
        <f>IF(X26="Yes",AD71/(AD72*2),0.3)</f>
        <v>0.3</v>
      </c>
      <c r="AE73" s="228"/>
      <c r="AF73" s="15"/>
      <c r="AG73" s="15"/>
      <c r="AH73" s="15"/>
      <c r="AI73" s="15" t="s">
        <v>236</v>
      </c>
      <c r="AJ73" s="15"/>
      <c r="AK73" s="249" t="e">
        <f>AK72*AK43</f>
        <v>#DIV/0!</v>
      </c>
      <c r="AL73" s="15" t="s">
        <v>229</v>
      </c>
      <c r="AM73" s="250" t="s">
        <v>240</v>
      </c>
      <c r="AN73" s="251">
        <f>IF(AH26="Yes",AN71/(AN72*2),0.3)</f>
        <v>0.3</v>
      </c>
    </row>
    <row r="74" spans="1:40" ht="12.75">
      <c r="A74" s="228"/>
      <c r="B74" s="15"/>
      <c r="C74" s="15"/>
      <c r="D74" s="15"/>
      <c r="E74" s="15"/>
      <c r="F74" s="15"/>
      <c r="G74" s="15"/>
      <c r="H74" s="15"/>
      <c r="I74" s="15" t="s">
        <v>241</v>
      </c>
      <c r="J74" s="252">
        <f>2*J72*(1-J73)</f>
        <v>0</v>
      </c>
      <c r="K74" s="228"/>
      <c r="L74" s="15"/>
      <c r="M74" s="15"/>
      <c r="N74" s="15"/>
      <c r="O74" s="15"/>
      <c r="P74" s="15"/>
      <c r="Q74" s="15"/>
      <c r="R74" s="15"/>
      <c r="S74" s="15" t="s">
        <v>241</v>
      </c>
      <c r="T74" s="252">
        <f>2*T72*(1-T73)</f>
        <v>0</v>
      </c>
      <c r="U74" s="228"/>
      <c r="V74" s="15"/>
      <c r="W74" s="15"/>
      <c r="X74" s="15"/>
      <c r="Y74" s="15"/>
      <c r="Z74" s="15"/>
      <c r="AA74" s="15"/>
      <c r="AB74" s="15"/>
      <c r="AC74" s="15" t="s">
        <v>241</v>
      </c>
      <c r="AD74" s="252">
        <f>2*AD72*(1-AD73)</f>
        <v>0</v>
      </c>
      <c r="AE74" s="228"/>
      <c r="AF74" s="15"/>
      <c r="AG74" s="15"/>
      <c r="AH74" s="15"/>
      <c r="AI74" s="15"/>
      <c r="AJ74" s="15"/>
      <c r="AK74" s="15"/>
      <c r="AL74" s="15"/>
      <c r="AM74" s="15" t="s">
        <v>241</v>
      </c>
      <c r="AN74" s="252">
        <f>2*AN72*(1-AN73)</f>
        <v>0</v>
      </c>
    </row>
    <row r="75" spans="1:40" ht="12.75">
      <c r="A75" s="228"/>
      <c r="B75" s="15"/>
      <c r="C75" s="15" t="s">
        <v>242</v>
      </c>
      <c r="D75" s="15"/>
      <c r="E75" s="244" t="s">
        <v>250</v>
      </c>
      <c r="F75" s="244"/>
      <c r="G75" s="258">
        <f>IF(D25="Horizontal",G73,G70)</f>
        <v>0</v>
      </c>
      <c r="H75" s="244" t="s">
        <v>229</v>
      </c>
      <c r="I75" s="15" t="s">
        <v>244</v>
      </c>
      <c r="J75" s="253">
        <f>PI()*(J72^2)</f>
        <v>0</v>
      </c>
      <c r="K75" s="228"/>
      <c r="L75" s="15"/>
      <c r="M75" s="15" t="s">
        <v>242</v>
      </c>
      <c r="N75" s="15"/>
      <c r="O75" s="244" t="s">
        <v>250</v>
      </c>
      <c r="P75" s="244"/>
      <c r="Q75" s="258" t="e">
        <f>IF(N25="Horizontal",Q73,Q70)</f>
        <v>#N/A</v>
      </c>
      <c r="R75" s="244" t="s">
        <v>229</v>
      </c>
      <c r="S75" s="15" t="s">
        <v>244</v>
      </c>
      <c r="T75" s="253">
        <f>PI()*(T72^2)</f>
        <v>0</v>
      </c>
      <c r="U75" s="228"/>
      <c r="V75" s="15"/>
      <c r="W75" s="15" t="s">
        <v>242</v>
      </c>
      <c r="X75" s="15"/>
      <c r="Y75" s="244" t="s">
        <v>250</v>
      </c>
      <c r="Z75" s="244"/>
      <c r="AA75" s="258" t="e">
        <f>IF(X25="Horizontal",AA73,AA70)</f>
        <v>#N/A</v>
      </c>
      <c r="AB75" s="244" t="s">
        <v>229</v>
      </c>
      <c r="AC75" s="15" t="s">
        <v>244</v>
      </c>
      <c r="AD75" s="253">
        <f>PI()*(AD72^2)</f>
        <v>0</v>
      </c>
      <c r="AE75" s="228"/>
      <c r="AF75" s="15"/>
      <c r="AG75" s="15" t="s">
        <v>242</v>
      </c>
      <c r="AH75" s="15"/>
      <c r="AI75" s="244" t="s">
        <v>250</v>
      </c>
      <c r="AJ75" s="244"/>
      <c r="AK75" s="258" t="e">
        <f>IF(AH25="Horizontal",AK73,AK70)</f>
        <v>#N/A</v>
      </c>
      <c r="AL75" s="244" t="s">
        <v>229</v>
      </c>
      <c r="AM75" s="15" t="s">
        <v>244</v>
      </c>
      <c r="AN75" s="253">
        <f>PI()*(AN72^2)</f>
        <v>0</v>
      </c>
    </row>
    <row r="76" spans="1:40" ht="12.75">
      <c r="A76" s="228"/>
      <c r="B76" s="15"/>
      <c r="C76" s="15"/>
      <c r="D76" s="15"/>
      <c r="E76" s="15"/>
      <c r="F76" s="15"/>
      <c r="G76" s="15"/>
      <c r="H76" s="15"/>
      <c r="I76" s="15"/>
      <c r="J76" s="253"/>
      <c r="K76" s="228"/>
      <c r="L76" s="15"/>
      <c r="M76" s="15"/>
      <c r="N76" s="15"/>
      <c r="O76" s="15"/>
      <c r="P76" s="15"/>
      <c r="Q76" s="15"/>
      <c r="R76" s="15"/>
      <c r="S76" s="15"/>
      <c r="T76" s="253"/>
      <c r="U76" s="228"/>
      <c r="V76" s="15"/>
      <c r="W76" s="15"/>
      <c r="X76" s="15"/>
      <c r="Y76" s="15"/>
      <c r="Z76" s="15"/>
      <c r="AA76" s="15"/>
      <c r="AB76" s="15"/>
      <c r="AC76" s="15"/>
      <c r="AD76" s="253"/>
      <c r="AE76" s="228"/>
      <c r="AF76" s="15"/>
      <c r="AG76" s="15"/>
      <c r="AH76" s="15"/>
      <c r="AI76" s="15"/>
      <c r="AJ76" s="15"/>
      <c r="AK76" s="15"/>
      <c r="AL76" s="15"/>
      <c r="AM76" s="15"/>
      <c r="AN76" s="253"/>
    </row>
    <row r="77" spans="1:40" ht="12.75">
      <c r="A77" s="228"/>
      <c r="B77" s="15"/>
      <c r="C77" s="15"/>
      <c r="D77" s="15"/>
      <c r="E77" s="15"/>
      <c r="F77" s="15"/>
      <c r="G77" s="15"/>
      <c r="H77" s="15"/>
      <c r="I77" s="15"/>
      <c r="J77" s="253">
        <f>J72-J74</f>
        <v>0</v>
      </c>
      <c r="K77" s="228"/>
      <c r="L77" s="15"/>
      <c r="M77" s="15"/>
      <c r="N77" s="15"/>
      <c r="O77" s="15"/>
      <c r="P77" s="15"/>
      <c r="Q77" s="15"/>
      <c r="R77" s="15"/>
      <c r="S77" s="15"/>
      <c r="T77" s="253">
        <f>T72-T74</f>
        <v>0</v>
      </c>
      <c r="U77" s="228"/>
      <c r="V77" s="15"/>
      <c r="W77" s="15"/>
      <c r="X77" s="15"/>
      <c r="Y77" s="15"/>
      <c r="Z77" s="15"/>
      <c r="AA77" s="15"/>
      <c r="AB77" s="15"/>
      <c r="AC77" s="15"/>
      <c r="AD77" s="253">
        <f>AD72-AD74</f>
        <v>0</v>
      </c>
      <c r="AE77" s="228"/>
      <c r="AF77" s="15"/>
      <c r="AG77" s="15"/>
      <c r="AH77" s="15"/>
      <c r="AI77" s="15"/>
      <c r="AJ77" s="15"/>
      <c r="AK77" s="15"/>
      <c r="AL77" s="15"/>
      <c r="AM77" s="15"/>
      <c r="AN77" s="253">
        <f>AN72-AN74</f>
        <v>0</v>
      </c>
    </row>
    <row r="78" spans="1:40" ht="12.75">
      <c r="A78" s="228"/>
      <c r="B78" s="15"/>
      <c r="C78" s="15"/>
      <c r="D78" s="15"/>
      <c r="E78" s="15"/>
      <c r="F78" s="15"/>
      <c r="G78" s="15"/>
      <c r="H78" s="15"/>
      <c r="I78" s="15"/>
      <c r="J78" s="254" t="e">
        <f>J77/J72</f>
        <v>#DIV/0!</v>
      </c>
      <c r="K78" s="228"/>
      <c r="L78" s="15"/>
      <c r="M78" s="15"/>
      <c r="N78" s="15"/>
      <c r="O78" s="15"/>
      <c r="P78" s="15"/>
      <c r="Q78" s="15"/>
      <c r="R78" s="15"/>
      <c r="S78" s="15"/>
      <c r="T78" s="254" t="e">
        <f>T77/T72</f>
        <v>#DIV/0!</v>
      </c>
      <c r="U78" s="228"/>
      <c r="V78" s="15"/>
      <c r="W78" s="15"/>
      <c r="X78" s="15"/>
      <c r="Y78" s="15"/>
      <c r="Z78" s="15"/>
      <c r="AA78" s="15"/>
      <c r="AB78" s="15"/>
      <c r="AC78" s="15"/>
      <c r="AD78" s="254" t="e">
        <f>AD77/AD72</f>
        <v>#DIV/0!</v>
      </c>
      <c r="AE78" s="228"/>
      <c r="AF78" s="15"/>
      <c r="AG78" s="15"/>
      <c r="AH78" s="15"/>
      <c r="AI78" s="15"/>
      <c r="AJ78" s="15"/>
      <c r="AK78" s="15"/>
      <c r="AL78" s="15"/>
      <c r="AM78" s="15"/>
      <c r="AN78" s="254" t="e">
        <f>AN77/AN72</f>
        <v>#DIV/0!</v>
      </c>
    </row>
    <row r="79" spans="1:40" ht="12.75">
      <c r="A79" s="228"/>
      <c r="B79" s="15"/>
      <c r="C79" s="15"/>
      <c r="D79" s="15"/>
      <c r="E79" s="15"/>
      <c r="F79" s="15"/>
      <c r="G79" s="15"/>
      <c r="H79" s="15"/>
      <c r="I79" s="15"/>
      <c r="J79" s="254" t="e">
        <f>ASIN(J78)</f>
        <v>#DIV/0!</v>
      </c>
      <c r="K79" s="228"/>
      <c r="L79" s="15"/>
      <c r="M79" s="15"/>
      <c r="N79" s="15"/>
      <c r="O79" s="15"/>
      <c r="P79" s="15"/>
      <c r="Q79" s="15"/>
      <c r="R79" s="15"/>
      <c r="S79" s="15"/>
      <c r="T79" s="254" t="e">
        <f>ASIN(T78)</f>
        <v>#DIV/0!</v>
      </c>
      <c r="U79" s="228"/>
      <c r="V79" s="15"/>
      <c r="W79" s="15"/>
      <c r="X79" s="15"/>
      <c r="Y79" s="15"/>
      <c r="Z79" s="15"/>
      <c r="AA79" s="15"/>
      <c r="AB79" s="15"/>
      <c r="AC79" s="15"/>
      <c r="AD79" s="254" t="e">
        <f>ASIN(AD78)</f>
        <v>#DIV/0!</v>
      </c>
      <c r="AE79" s="228"/>
      <c r="AF79" s="15"/>
      <c r="AG79" s="15"/>
      <c r="AH79" s="15"/>
      <c r="AI79" s="15"/>
      <c r="AJ79" s="15"/>
      <c r="AK79" s="15"/>
      <c r="AL79" s="15"/>
      <c r="AM79" s="15"/>
      <c r="AN79" s="254" t="e">
        <f>ASIN(AN78)</f>
        <v>#DIV/0!</v>
      </c>
    </row>
    <row r="80" spans="1:40" ht="12.75">
      <c r="A80" s="228"/>
      <c r="B80" s="15"/>
      <c r="C80" s="15"/>
      <c r="D80" s="15"/>
      <c r="E80" s="15"/>
      <c r="F80" s="15"/>
      <c r="G80" s="15"/>
      <c r="H80" s="15"/>
      <c r="I80" s="15"/>
      <c r="J80" s="255" t="e">
        <f>((360*PI()/180)-2*((90*PI()/180)-J79))/(360*PI()/180)</f>
        <v>#DIV/0!</v>
      </c>
      <c r="K80" s="228"/>
      <c r="L80" s="15"/>
      <c r="M80" s="15"/>
      <c r="N80" s="15"/>
      <c r="O80" s="15"/>
      <c r="P80" s="15"/>
      <c r="Q80" s="15"/>
      <c r="R80" s="15"/>
      <c r="S80" s="15"/>
      <c r="T80" s="255" t="e">
        <f>((360*PI()/180)-2*((90*PI()/180)-T79))/(360*PI()/180)</f>
        <v>#DIV/0!</v>
      </c>
      <c r="U80" s="228"/>
      <c r="V80" s="15"/>
      <c r="W80" s="15"/>
      <c r="X80" s="15"/>
      <c r="Y80" s="15"/>
      <c r="Z80" s="15"/>
      <c r="AA80" s="15"/>
      <c r="AB80" s="15"/>
      <c r="AC80" s="15"/>
      <c r="AD80" s="255" t="e">
        <f>((360*PI()/180)-2*((90*PI()/180)-AD79))/(360*PI()/180)</f>
        <v>#DIV/0!</v>
      </c>
      <c r="AE80" s="228"/>
      <c r="AF80" s="15"/>
      <c r="AG80" s="15"/>
      <c r="AH80" s="15"/>
      <c r="AI80" s="15"/>
      <c r="AJ80" s="15"/>
      <c r="AK80" s="15"/>
      <c r="AL80" s="15"/>
      <c r="AM80" s="15"/>
      <c r="AN80" s="255" t="e">
        <f>((360*PI()/180)-2*((90*PI()/180)-AN79))/(360*PI()/180)</f>
        <v>#DIV/0!</v>
      </c>
    </row>
    <row r="81" spans="1:40" ht="12.75">
      <c r="A81" s="228"/>
      <c r="B81" s="15"/>
      <c r="C81" s="15"/>
      <c r="D81" s="15"/>
      <c r="E81" s="15"/>
      <c r="F81" s="15"/>
      <c r="G81" s="15"/>
      <c r="H81" s="15"/>
      <c r="I81" s="15"/>
      <c r="J81" s="253" t="e">
        <f>J80*J75</f>
        <v>#DIV/0!</v>
      </c>
      <c r="K81" s="228"/>
      <c r="L81" s="15"/>
      <c r="M81" s="15"/>
      <c r="N81" s="15"/>
      <c r="O81" s="15"/>
      <c r="P81" s="15"/>
      <c r="Q81" s="15"/>
      <c r="R81" s="15"/>
      <c r="S81" s="15"/>
      <c r="T81" s="253" t="e">
        <f>T80*T75</f>
        <v>#DIV/0!</v>
      </c>
      <c r="U81" s="228"/>
      <c r="V81" s="15"/>
      <c r="W81" s="15"/>
      <c r="X81" s="15"/>
      <c r="Y81" s="15"/>
      <c r="Z81" s="15"/>
      <c r="AA81" s="15"/>
      <c r="AB81" s="15"/>
      <c r="AC81" s="15"/>
      <c r="AD81" s="253" t="e">
        <f>AD80*AD75</f>
        <v>#DIV/0!</v>
      </c>
      <c r="AE81" s="228"/>
      <c r="AF81" s="15"/>
      <c r="AG81" s="15"/>
      <c r="AH81" s="15"/>
      <c r="AI81" s="15"/>
      <c r="AJ81" s="15"/>
      <c r="AK81" s="15"/>
      <c r="AL81" s="15"/>
      <c r="AM81" s="15"/>
      <c r="AN81" s="253" t="e">
        <f>AN80*AN75</f>
        <v>#DIV/0!</v>
      </c>
    </row>
    <row r="82" spans="1:40" ht="12.75">
      <c r="A82" s="228"/>
      <c r="B82" s="15"/>
      <c r="C82" s="15"/>
      <c r="D82" s="15"/>
      <c r="E82" s="15"/>
      <c r="F82" s="15"/>
      <c r="G82" s="15"/>
      <c r="H82" s="15"/>
      <c r="I82" s="15"/>
      <c r="J82" s="253">
        <f>((J72-J74)*SQRT((2*J72*J74)-(J74^2)))</f>
        <v>0</v>
      </c>
      <c r="K82" s="228"/>
      <c r="L82" s="15"/>
      <c r="M82" s="15"/>
      <c r="N82" s="15"/>
      <c r="O82" s="15"/>
      <c r="P82" s="15"/>
      <c r="Q82" s="15"/>
      <c r="R82" s="15"/>
      <c r="S82" s="15"/>
      <c r="T82" s="253">
        <f>((T72-T74)*SQRT((2*T72*T74)-(T74^2)))</f>
        <v>0</v>
      </c>
      <c r="U82" s="228"/>
      <c r="V82" s="15"/>
      <c r="W82" s="15"/>
      <c r="X82" s="15"/>
      <c r="Y82" s="15"/>
      <c r="Z82" s="15"/>
      <c r="AA82" s="15"/>
      <c r="AB82" s="15"/>
      <c r="AC82" s="15"/>
      <c r="AD82" s="253">
        <f>((AD72-AD74)*SQRT((2*AD72*AD74)-(AD74^2)))</f>
        <v>0</v>
      </c>
      <c r="AE82" s="228"/>
      <c r="AF82" s="15"/>
      <c r="AG82" s="15"/>
      <c r="AH82" s="15"/>
      <c r="AI82" s="15"/>
      <c r="AJ82" s="15"/>
      <c r="AK82" s="15"/>
      <c r="AL82" s="15"/>
      <c r="AM82" s="15"/>
      <c r="AN82" s="253">
        <f>((AN72-AN74)*SQRT((2*AN72*AN74)-(AN74^2)))</f>
        <v>0</v>
      </c>
    </row>
    <row r="83" spans="1:40" ht="12.75">
      <c r="A83" s="228"/>
      <c r="B83" s="15"/>
      <c r="C83" s="15"/>
      <c r="D83" s="15"/>
      <c r="E83" s="15"/>
      <c r="F83" s="15"/>
      <c r="G83" s="15"/>
      <c r="H83" s="15"/>
      <c r="I83" s="15"/>
      <c r="J83" s="227"/>
      <c r="K83" s="228"/>
      <c r="L83" s="15"/>
      <c r="M83" s="15"/>
      <c r="N83" s="15"/>
      <c r="O83" s="15"/>
      <c r="P83" s="15"/>
      <c r="Q83" s="15"/>
      <c r="R83" s="15"/>
      <c r="S83" s="15"/>
      <c r="T83" s="227"/>
      <c r="U83" s="228"/>
      <c r="V83" s="15"/>
      <c r="W83" s="15"/>
      <c r="X83" s="15"/>
      <c r="Y83" s="15"/>
      <c r="Z83" s="15"/>
      <c r="AA83" s="15"/>
      <c r="AB83" s="15"/>
      <c r="AC83" s="15"/>
      <c r="AD83" s="227"/>
      <c r="AE83" s="228"/>
      <c r="AF83" s="15"/>
      <c r="AG83" s="15"/>
      <c r="AH83" s="15"/>
      <c r="AI83" s="15"/>
      <c r="AJ83" s="15"/>
      <c r="AK83" s="15"/>
      <c r="AL83" s="15"/>
      <c r="AM83" s="15"/>
      <c r="AN83" s="227"/>
    </row>
    <row r="84" spans="1:40" ht="12.75">
      <c r="A84" s="228"/>
      <c r="B84" s="15"/>
      <c r="C84" s="15"/>
      <c r="D84" s="15"/>
      <c r="E84" s="15"/>
      <c r="F84" s="15"/>
      <c r="G84" s="15"/>
      <c r="H84" s="15"/>
      <c r="I84" s="256" t="s">
        <v>245</v>
      </c>
      <c r="J84" s="257" t="e">
        <f>J81+J82</f>
        <v>#DIV/0!</v>
      </c>
      <c r="K84" s="228"/>
      <c r="L84" s="15"/>
      <c r="M84" s="15"/>
      <c r="N84" s="15"/>
      <c r="O84" s="15"/>
      <c r="P84" s="15"/>
      <c r="Q84" s="15"/>
      <c r="R84" s="15"/>
      <c r="S84" s="256" t="s">
        <v>245</v>
      </c>
      <c r="T84" s="257" t="e">
        <f>T81+T82</f>
        <v>#DIV/0!</v>
      </c>
      <c r="U84" s="228"/>
      <c r="V84" s="15"/>
      <c r="W84" s="15"/>
      <c r="X84" s="15"/>
      <c r="Y84" s="15"/>
      <c r="Z84" s="15"/>
      <c r="AA84" s="15"/>
      <c r="AB84" s="15"/>
      <c r="AC84" s="256" t="s">
        <v>245</v>
      </c>
      <c r="AD84" s="257" t="e">
        <f>AD81+AD82</f>
        <v>#DIV/0!</v>
      </c>
      <c r="AE84" s="228"/>
      <c r="AF84" s="15"/>
      <c r="AG84" s="15"/>
      <c r="AH84" s="15"/>
      <c r="AI84" s="15"/>
      <c r="AJ84" s="15"/>
      <c r="AK84" s="15"/>
      <c r="AL84" s="15"/>
      <c r="AM84" s="256" t="s">
        <v>245</v>
      </c>
      <c r="AN84" s="257" t="e">
        <f>AN81+AN82</f>
        <v>#DIV/0!</v>
      </c>
    </row>
    <row r="85" spans="1:40" ht="12.75">
      <c r="A85" s="228"/>
      <c r="B85" s="15"/>
      <c r="C85" s="15"/>
      <c r="D85" s="15"/>
      <c r="E85" s="15"/>
      <c r="F85" s="15"/>
      <c r="G85" s="15"/>
      <c r="H85" s="15"/>
      <c r="I85" s="246" t="s">
        <v>251</v>
      </c>
      <c r="J85" s="247" t="e">
        <f>D30</f>
        <v>#REF!</v>
      </c>
      <c r="K85" s="228"/>
      <c r="L85" s="15"/>
      <c r="M85" s="15"/>
      <c r="N85" s="15"/>
      <c r="O85" s="15"/>
      <c r="P85" s="15"/>
      <c r="Q85" s="15"/>
      <c r="R85" s="15"/>
      <c r="S85" s="246" t="s">
        <v>251</v>
      </c>
      <c r="T85" s="247" t="e">
        <f>N30</f>
        <v>#REF!</v>
      </c>
      <c r="U85" s="228"/>
      <c r="V85" s="15"/>
      <c r="W85" s="15"/>
      <c r="X85" s="15"/>
      <c r="Y85" s="15"/>
      <c r="Z85" s="15"/>
      <c r="AA85" s="15"/>
      <c r="AB85" s="15"/>
      <c r="AC85" s="246" t="s">
        <v>251</v>
      </c>
      <c r="AD85" s="247" t="e">
        <f>X30</f>
        <v>#REF!</v>
      </c>
      <c r="AE85" s="228"/>
      <c r="AF85" s="15"/>
      <c r="AG85" s="15"/>
      <c r="AH85" s="15"/>
      <c r="AI85" s="15"/>
      <c r="AJ85" s="15"/>
      <c r="AK85" s="15"/>
      <c r="AL85" s="15"/>
      <c r="AM85" s="246" t="s">
        <v>251</v>
      </c>
      <c r="AN85" s="247" t="e">
        <f>AH30</f>
        <v>#REF!</v>
      </c>
    </row>
    <row r="86" spans="1:40" ht="12.75">
      <c r="A86" s="228"/>
      <c r="B86" s="15"/>
      <c r="C86" s="15"/>
      <c r="D86" s="15"/>
      <c r="E86" s="15"/>
      <c r="F86" s="15"/>
      <c r="G86" s="15"/>
      <c r="H86" s="15"/>
      <c r="I86" s="15" t="s">
        <v>252</v>
      </c>
      <c r="J86" s="247" t="e">
        <f>D33</f>
        <v>#REF!</v>
      </c>
      <c r="K86" s="228"/>
      <c r="L86" s="15"/>
      <c r="M86" s="15"/>
      <c r="N86" s="15"/>
      <c r="O86" s="15"/>
      <c r="P86" s="15"/>
      <c r="Q86" s="15"/>
      <c r="R86" s="15"/>
      <c r="S86" s="15" t="s">
        <v>252</v>
      </c>
      <c r="T86" s="247" t="e">
        <f>N33</f>
        <v>#REF!</v>
      </c>
      <c r="U86" s="228"/>
      <c r="V86" s="15"/>
      <c r="W86" s="15"/>
      <c r="X86" s="15"/>
      <c r="Y86" s="15"/>
      <c r="Z86" s="15"/>
      <c r="AA86" s="15"/>
      <c r="AB86" s="15"/>
      <c r="AC86" s="15" t="s">
        <v>252</v>
      </c>
      <c r="AD86" s="247" t="e">
        <f>X33</f>
        <v>#REF!</v>
      </c>
      <c r="AE86" s="228"/>
      <c r="AF86" s="15"/>
      <c r="AG86" s="15"/>
      <c r="AH86" s="15"/>
      <c r="AI86" s="15"/>
      <c r="AJ86" s="15"/>
      <c r="AK86" s="15"/>
      <c r="AL86" s="15"/>
      <c r="AM86" s="15" t="s">
        <v>252</v>
      </c>
      <c r="AN86" s="247" t="e">
        <f>AH33</f>
        <v>#REF!</v>
      </c>
    </row>
    <row r="87" spans="1:40" ht="12.75">
      <c r="A87" s="228"/>
      <c r="B87" s="15" t="s">
        <v>253</v>
      </c>
      <c r="C87" s="15" t="s">
        <v>233</v>
      </c>
      <c r="D87" s="15"/>
      <c r="E87" s="15" t="s">
        <v>234</v>
      </c>
      <c r="F87" s="15"/>
      <c r="G87" s="15" t="e">
        <f>PI()*(D30*0.3)*D29^2/(4*1000000000)</f>
        <v>#REF!</v>
      </c>
      <c r="H87" s="15" t="s">
        <v>226</v>
      </c>
      <c r="I87" s="15" t="s">
        <v>235</v>
      </c>
      <c r="J87" s="248" t="e">
        <f>IF(D32="Yes",J86/J85,0.3)</f>
        <v>#REF!</v>
      </c>
      <c r="K87" s="228"/>
      <c r="L87" s="15" t="s">
        <v>253</v>
      </c>
      <c r="M87" s="15" t="s">
        <v>233</v>
      </c>
      <c r="N87" s="15"/>
      <c r="O87" s="15" t="s">
        <v>234</v>
      </c>
      <c r="P87" s="15"/>
      <c r="Q87" s="15" t="e">
        <f>PI()*(N30*0.3)*N29^2/(4*1000000000)</f>
        <v>#REF!</v>
      </c>
      <c r="R87" s="15" t="s">
        <v>226</v>
      </c>
      <c r="S87" s="15" t="s">
        <v>235</v>
      </c>
      <c r="T87" s="248" t="e">
        <f>IF(N32="Yes",T86/T85,0.3)</f>
        <v>#REF!</v>
      </c>
      <c r="U87" s="228"/>
      <c r="V87" s="15" t="s">
        <v>253</v>
      </c>
      <c r="W87" s="15" t="s">
        <v>233</v>
      </c>
      <c r="X87" s="15"/>
      <c r="Y87" s="15" t="s">
        <v>234</v>
      </c>
      <c r="Z87" s="15"/>
      <c r="AA87" s="15" t="e">
        <f>PI()*(X30*0.3)*X29^2/(4*1000000000)</f>
        <v>#REF!</v>
      </c>
      <c r="AB87" s="15" t="s">
        <v>226</v>
      </c>
      <c r="AC87" s="15" t="s">
        <v>235</v>
      </c>
      <c r="AD87" s="248" t="e">
        <f>IF(X32="Yes",AD86/AD85,0.3)</f>
        <v>#REF!</v>
      </c>
      <c r="AE87" s="228"/>
      <c r="AF87" s="15" t="s">
        <v>253</v>
      </c>
      <c r="AG87" s="15" t="s">
        <v>233</v>
      </c>
      <c r="AH87" s="15"/>
      <c r="AI87" s="15" t="s">
        <v>234</v>
      </c>
      <c r="AJ87" s="15"/>
      <c r="AK87" s="15" t="e">
        <f>PI()*(AH30*0.3)*AH29^2/(4*1000000000)</f>
        <v>#REF!</v>
      </c>
      <c r="AL87" s="15" t="s">
        <v>226</v>
      </c>
      <c r="AM87" s="15" t="s">
        <v>235</v>
      </c>
      <c r="AN87" s="248" t="e">
        <f>IF(AH32="Yes",AN86/AN85,0.3)</f>
        <v>#REF!</v>
      </c>
    </row>
    <row r="88" spans="1:40" ht="12.75">
      <c r="A88" s="228"/>
      <c r="B88" s="15"/>
      <c r="C88" s="15"/>
      <c r="D88" s="15"/>
      <c r="E88" s="15" t="s">
        <v>236</v>
      </c>
      <c r="F88" s="15"/>
      <c r="G88" s="249" t="e">
        <f>G87*G43</f>
        <v>#REF!</v>
      </c>
      <c r="H88" s="15" t="s">
        <v>229</v>
      </c>
      <c r="I88" s="15"/>
      <c r="J88" s="227"/>
      <c r="K88" s="228"/>
      <c r="L88" s="15"/>
      <c r="M88" s="15"/>
      <c r="N88" s="15"/>
      <c r="O88" s="15" t="s">
        <v>236</v>
      </c>
      <c r="P88" s="15"/>
      <c r="Q88" s="249" t="e">
        <f>Q87*Q43</f>
        <v>#REF!</v>
      </c>
      <c r="R88" s="15" t="s">
        <v>229</v>
      </c>
      <c r="S88" s="15"/>
      <c r="T88" s="227"/>
      <c r="U88" s="228"/>
      <c r="V88" s="15"/>
      <c r="W88" s="15"/>
      <c r="X88" s="15"/>
      <c r="Y88" s="15" t="s">
        <v>236</v>
      </c>
      <c r="Z88" s="15"/>
      <c r="AA88" s="249" t="e">
        <f>AA87*AA43</f>
        <v>#REF!</v>
      </c>
      <c r="AB88" s="15" t="s">
        <v>229</v>
      </c>
      <c r="AC88" s="15"/>
      <c r="AD88" s="227"/>
      <c r="AE88" s="228"/>
      <c r="AF88" s="15"/>
      <c r="AG88" s="15"/>
      <c r="AH88" s="15"/>
      <c r="AI88" s="15" t="s">
        <v>236</v>
      </c>
      <c r="AJ88" s="15"/>
      <c r="AK88" s="249" t="e">
        <f>AK87*AK43</f>
        <v>#REF!</v>
      </c>
      <c r="AL88" s="15" t="s">
        <v>229</v>
      </c>
      <c r="AM88" s="15"/>
      <c r="AN88" s="227"/>
    </row>
    <row r="89" spans="1:40" ht="12.75">
      <c r="A89" s="228"/>
      <c r="B89" s="15"/>
      <c r="C89" s="15"/>
      <c r="D89" s="15"/>
      <c r="E89" s="15"/>
      <c r="F89" s="15"/>
      <c r="G89" s="15"/>
      <c r="H89" s="15"/>
      <c r="I89" s="15" t="s">
        <v>237</v>
      </c>
      <c r="J89" s="247" t="e">
        <f>D33</f>
        <v>#REF!</v>
      </c>
      <c r="K89" s="228"/>
      <c r="L89" s="15"/>
      <c r="M89" s="15"/>
      <c r="N89" s="15"/>
      <c r="O89" s="15"/>
      <c r="P89" s="15"/>
      <c r="Q89" s="15"/>
      <c r="R89" s="15"/>
      <c r="S89" s="15" t="s">
        <v>237</v>
      </c>
      <c r="T89" s="247" t="e">
        <f>N33</f>
        <v>#REF!</v>
      </c>
      <c r="U89" s="228"/>
      <c r="V89" s="15"/>
      <c r="W89" s="15"/>
      <c r="X89" s="15"/>
      <c r="Y89" s="15"/>
      <c r="Z89" s="15"/>
      <c r="AA89" s="15"/>
      <c r="AB89" s="15"/>
      <c r="AC89" s="15" t="s">
        <v>237</v>
      </c>
      <c r="AD89" s="247" t="e">
        <f>X33</f>
        <v>#REF!</v>
      </c>
      <c r="AE89" s="228"/>
      <c r="AF89" s="15"/>
      <c r="AG89" s="15"/>
      <c r="AH89" s="15"/>
      <c r="AI89" s="15"/>
      <c r="AJ89" s="15"/>
      <c r="AK89" s="15"/>
      <c r="AL89" s="15"/>
      <c r="AM89" s="15" t="s">
        <v>237</v>
      </c>
      <c r="AN89" s="247" t="e">
        <f>AH33</f>
        <v>#REF!</v>
      </c>
    </row>
    <row r="90" spans="1:40" ht="12.75">
      <c r="A90" s="228"/>
      <c r="B90" s="15"/>
      <c r="C90" s="15" t="s">
        <v>238</v>
      </c>
      <c r="D90" s="15"/>
      <c r="E90" s="15" t="s">
        <v>234</v>
      </c>
      <c r="F90" s="15"/>
      <c r="G90" s="15" t="e">
        <f>J102*D30/1000000000</f>
        <v>#REF!</v>
      </c>
      <c r="H90" s="15" t="s">
        <v>226</v>
      </c>
      <c r="I90" s="250" t="s">
        <v>249</v>
      </c>
      <c r="J90" s="247" t="e">
        <f>D29/2</f>
        <v>#REF!</v>
      </c>
      <c r="K90" s="228"/>
      <c r="L90" s="15"/>
      <c r="M90" s="15" t="s">
        <v>238</v>
      </c>
      <c r="N90" s="15"/>
      <c r="O90" s="15" t="s">
        <v>234</v>
      </c>
      <c r="P90" s="15"/>
      <c r="Q90" s="15" t="e">
        <f>T102*N30/1000000000</f>
        <v>#REF!</v>
      </c>
      <c r="R90" s="15" t="s">
        <v>226</v>
      </c>
      <c r="S90" s="250" t="s">
        <v>249</v>
      </c>
      <c r="T90" s="247" t="e">
        <f>N29/2</f>
        <v>#REF!</v>
      </c>
      <c r="U90" s="228"/>
      <c r="V90" s="15"/>
      <c r="W90" s="15" t="s">
        <v>238</v>
      </c>
      <c r="X90" s="15"/>
      <c r="Y90" s="15" t="s">
        <v>234</v>
      </c>
      <c r="Z90" s="15"/>
      <c r="AA90" s="15" t="e">
        <f>AD102*X30/1000000000</f>
        <v>#REF!</v>
      </c>
      <c r="AB90" s="15" t="s">
        <v>226</v>
      </c>
      <c r="AC90" s="250" t="s">
        <v>249</v>
      </c>
      <c r="AD90" s="247" t="e">
        <f>X29/2</f>
        <v>#REF!</v>
      </c>
      <c r="AE90" s="228"/>
      <c r="AF90" s="15"/>
      <c r="AG90" s="15" t="s">
        <v>238</v>
      </c>
      <c r="AH90" s="15"/>
      <c r="AI90" s="15" t="s">
        <v>234</v>
      </c>
      <c r="AJ90" s="15"/>
      <c r="AK90" s="15" t="e">
        <f>AN102*AH30/1000000000</f>
        <v>#REF!</v>
      </c>
      <c r="AL90" s="15" t="s">
        <v>226</v>
      </c>
      <c r="AM90" s="250" t="s">
        <v>249</v>
      </c>
      <c r="AN90" s="247" t="e">
        <f>AH29/2</f>
        <v>#REF!</v>
      </c>
    </row>
    <row r="91" spans="1:40" ht="12.75">
      <c r="A91" s="228"/>
      <c r="B91" s="15"/>
      <c r="C91" s="15"/>
      <c r="D91" s="15"/>
      <c r="E91" s="15" t="s">
        <v>236</v>
      </c>
      <c r="F91" s="15"/>
      <c r="G91" s="249" t="e">
        <f>G90*G43</f>
        <v>#REF!</v>
      </c>
      <c r="H91" s="15" t="s">
        <v>229</v>
      </c>
      <c r="I91" s="250" t="s">
        <v>240</v>
      </c>
      <c r="J91" s="251" t="e">
        <f>IF(D32="Yes",J89/(J90*2),0.3)</f>
        <v>#REF!</v>
      </c>
      <c r="K91" s="228"/>
      <c r="L91" s="15"/>
      <c r="M91" s="15"/>
      <c r="N91" s="15"/>
      <c r="O91" s="15" t="s">
        <v>236</v>
      </c>
      <c r="P91" s="15"/>
      <c r="Q91" s="249" t="e">
        <f>Q90*Q43</f>
        <v>#REF!</v>
      </c>
      <c r="R91" s="15" t="s">
        <v>229</v>
      </c>
      <c r="S91" s="250" t="s">
        <v>240</v>
      </c>
      <c r="T91" s="251" t="e">
        <f>IF(N32="Yes",T89/(T90*2),0.3)</f>
        <v>#REF!</v>
      </c>
      <c r="U91" s="228"/>
      <c r="V91" s="15"/>
      <c r="W91" s="15"/>
      <c r="X91" s="15"/>
      <c r="Y91" s="15" t="s">
        <v>236</v>
      </c>
      <c r="Z91" s="15"/>
      <c r="AA91" s="249" t="e">
        <f>AA90*AA43</f>
        <v>#REF!</v>
      </c>
      <c r="AB91" s="15" t="s">
        <v>229</v>
      </c>
      <c r="AC91" s="250" t="s">
        <v>240</v>
      </c>
      <c r="AD91" s="251" t="e">
        <f>IF(X32="Yes",AD89/(AD90*2),0.3)</f>
        <v>#REF!</v>
      </c>
      <c r="AE91" s="228"/>
      <c r="AF91" s="15"/>
      <c r="AG91" s="15"/>
      <c r="AH91" s="15"/>
      <c r="AI91" s="15" t="s">
        <v>236</v>
      </c>
      <c r="AJ91" s="15"/>
      <c r="AK91" s="249" t="e">
        <f>AK90*AK43</f>
        <v>#REF!</v>
      </c>
      <c r="AL91" s="15" t="s">
        <v>229</v>
      </c>
      <c r="AM91" s="250" t="s">
        <v>240</v>
      </c>
      <c r="AN91" s="251" t="e">
        <f>IF(AH32="Yes",AN89/(AN90*2),0.3)</f>
        <v>#REF!</v>
      </c>
    </row>
    <row r="92" spans="1:40" ht="12.75">
      <c r="A92" s="228"/>
      <c r="B92" s="15"/>
      <c r="C92" s="15"/>
      <c r="D92" s="15"/>
      <c r="E92" s="15"/>
      <c r="F92" s="15"/>
      <c r="G92" s="15"/>
      <c r="H92" s="15"/>
      <c r="I92" s="15" t="s">
        <v>241</v>
      </c>
      <c r="J92" s="252" t="e">
        <f>2*J90*(1-J91)</f>
        <v>#REF!</v>
      </c>
      <c r="K92" s="228"/>
      <c r="L92" s="15"/>
      <c r="M92" s="15"/>
      <c r="N92" s="15"/>
      <c r="O92" s="15"/>
      <c r="P92" s="15"/>
      <c r="Q92" s="15"/>
      <c r="R92" s="15"/>
      <c r="S92" s="15" t="s">
        <v>241</v>
      </c>
      <c r="T92" s="252" t="e">
        <f>2*T90*(1-T91)</f>
        <v>#REF!</v>
      </c>
      <c r="U92" s="228"/>
      <c r="V92" s="15"/>
      <c r="W92" s="15"/>
      <c r="X92" s="15"/>
      <c r="Y92" s="15"/>
      <c r="Z92" s="15"/>
      <c r="AA92" s="15"/>
      <c r="AB92" s="15"/>
      <c r="AC92" s="15" t="s">
        <v>241</v>
      </c>
      <c r="AD92" s="252" t="e">
        <f>2*AD90*(1-AD91)</f>
        <v>#REF!</v>
      </c>
      <c r="AE92" s="228"/>
      <c r="AF92" s="15"/>
      <c r="AG92" s="15"/>
      <c r="AH92" s="15"/>
      <c r="AI92" s="15"/>
      <c r="AJ92" s="15"/>
      <c r="AK92" s="15"/>
      <c r="AL92" s="15"/>
      <c r="AM92" s="15" t="s">
        <v>241</v>
      </c>
      <c r="AN92" s="252" t="e">
        <f>2*AN90*(1-AN91)</f>
        <v>#REF!</v>
      </c>
    </row>
    <row r="93" spans="1:40" ht="12.75">
      <c r="A93" s="228"/>
      <c r="B93" s="15"/>
      <c r="C93" s="15" t="s">
        <v>242</v>
      </c>
      <c r="D93" s="15"/>
      <c r="E93" s="244" t="s">
        <v>254</v>
      </c>
      <c r="F93" s="244"/>
      <c r="G93" s="259">
        <v>0</v>
      </c>
      <c r="H93" s="244" t="s">
        <v>229</v>
      </c>
      <c r="I93" s="15" t="s">
        <v>244</v>
      </c>
      <c r="J93" s="253" t="e">
        <f>PI()*(J90^2)</f>
        <v>#REF!</v>
      </c>
      <c r="K93" s="228"/>
      <c r="L93" s="15"/>
      <c r="M93" s="15" t="s">
        <v>242</v>
      </c>
      <c r="N93" s="15"/>
      <c r="O93" s="244" t="s">
        <v>254</v>
      </c>
      <c r="P93" s="244"/>
      <c r="Q93" s="259">
        <v>0</v>
      </c>
      <c r="R93" s="244" t="s">
        <v>229</v>
      </c>
      <c r="S93" s="15" t="s">
        <v>244</v>
      </c>
      <c r="T93" s="253" t="e">
        <f>PI()*(T90^2)</f>
        <v>#REF!</v>
      </c>
      <c r="U93" s="228"/>
      <c r="V93" s="15"/>
      <c r="W93" s="15" t="s">
        <v>242</v>
      </c>
      <c r="X93" s="15"/>
      <c r="Y93" s="244" t="s">
        <v>254</v>
      </c>
      <c r="Z93" s="244"/>
      <c r="AA93" s="259">
        <v>0</v>
      </c>
      <c r="AB93" s="244" t="s">
        <v>229</v>
      </c>
      <c r="AC93" s="15" t="s">
        <v>244</v>
      </c>
      <c r="AD93" s="253" t="e">
        <f>PI()*(AD90^2)</f>
        <v>#REF!</v>
      </c>
      <c r="AE93" s="228"/>
      <c r="AF93" s="15"/>
      <c r="AG93" s="15" t="s">
        <v>242</v>
      </c>
      <c r="AH93" s="15"/>
      <c r="AI93" s="244" t="s">
        <v>254</v>
      </c>
      <c r="AJ93" s="244"/>
      <c r="AK93" s="259">
        <v>0</v>
      </c>
      <c r="AL93" s="244" t="s">
        <v>229</v>
      </c>
      <c r="AM93" s="15" t="s">
        <v>244</v>
      </c>
      <c r="AN93" s="253" t="e">
        <f>PI()*(AN90^2)</f>
        <v>#REF!</v>
      </c>
    </row>
    <row r="94" spans="1:40" ht="12.75">
      <c r="A94" s="228"/>
      <c r="B94" s="15"/>
      <c r="C94" s="15"/>
      <c r="D94" s="15"/>
      <c r="E94" s="15"/>
      <c r="F94" s="15"/>
      <c r="G94" s="234" t="s">
        <v>255</v>
      </c>
      <c r="H94" s="15"/>
      <c r="I94" s="15"/>
      <c r="J94" s="253"/>
      <c r="K94" s="228"/>
      <c r="L94" s="15"/>
      <c r="M94" s="15"/>
      <c r="N94" s="15"/>
      <c r="O94" s="15"/>
      <c r="P94" s="15"/>
      <c r="Q94" s="234" t="s">
        <v>256</v>
      </c>
      <c r="R94" s="15"/>
      <c r="S94" s="15"/>
      <c r="T94" s="253"/>
      <c r="U94" s="228"/>
      <c r="V94" s="15"/>
      <c r="W94" s="15"/>
      <c r="X94" s="15"/>
      <c r="Y94" s="15"/>
      <c r="Z94" s="15"/>
      <c r="AA94" s="234" t="s">
        <v>255</v>
      </c>
      <c r="AB94" s="15"/>
      <c r="AC94" s="15"/>
      <c r="AD94" s="253"/>
      <c r="AE94" s="228"/>
      <c r="AF94" s="15"/>
      <c r="AG94" s="15"/>
      <c r="AH94" s="15"/>
      <c r="AI94" s="15"/>
      <c r="AJ94" s="15"/>
      <c r="AK94" s="234" t="s">
        <v>255</v>
      </c>
      <c r="AL94" s="15"/>
      <c r="AM94" s="15"/>
      <c r="AN94" s="253"/>
    </row>
    <row r="95" spans="1:40" ht="12.75">
      <c r="A95" s="228"/>
      <c r="B95" s="15"/>
      <c r="C95" s="15"/>
      <c r="D95" s="15"/>
      <c r="E95" s="15"/>
      <c r="F95" s="15"/>
      <c r="G95" s="15"/>
      <c r="H95" s="15"/>
      <c r="I95" s="15"/>
      <c r="J95" s="253" t="e">
        <f>J90-J92</f>
        <v>#REF!</v>
      </c>
      <c r="K95" s="228"/>
      <c r="L95" s="15"/>
      <c r="M95" s="15"/>
      <c r="N95" s="15"/>
      <c r="O95" s="15"/>
      <c r="P95" s="15"/>
      <c r="Q95" s="15"/>
      <c r="R95" s="15"/>
      <c r="S95" s="15"/>
      <c r="T95" s="253" t="e">
        <f>T90-T92</f>
        <v>#REF!</v>
      </c>
      <c r="U95" s="228"/>
      <c r="V95" s="15"/>
      <c r="W95" s="15"/>
      <c r="X95" s="15"/>
      <c r="Y95" s="15"/>
      <c r="Z95" s="15"/>
      <c r="AA95" s="15"/>
      <c r="AB95" s="15"/>
      <c r="AC95" s="15"/>
      <c r="AD95" s="253" t="e">
        <f>AD90-AD92</f>
        <v>#REF!</v>
      </c>
      <c r="AE95" s="228"/>
      <c r="AF95" s="15"/>
      <c r="AG95" s="15"/>
      <c r="AH95" s="15"/>
      <c r="AI95" s="15"/>
      <c r="AJ95" s="15"/>
      <c r="AK95" s="15"/>
      <c r="AL95" s="15"/>
      <c r="AM95" s="15"/>
      <c r="AN95" s="253" t="e">
        <f>AN90-AN92</f>
        <v>#REF!</v>
      </c>
    </row>
    <row r="96" spans="1:40" ht="12.75">
      <c r="A96" s="228"/>
      <c r="B96" s="15"/>
      <c r="C96" s="15"/>
      <c r="D96" s="15"/>
      <c r="E96" s="15"/>
      <c r="F96" s="15"/>
      <c r="G96" s="15"/>
      <c r="H96" s="15"/>
      <c r="I96" s="15"/>
      <c r="J96" s="254" t="e">
        <f>J95/J90</f>
        <v>#REF!</v>
      </c>
      <c r="K96" s="228"/>
      <c r="L96" s="15"/>
      <c r="M96" s="15"/>
      <c r="N96" s="15"/>
      <c r="O96" s="15"/>
      <c r="P96" s="15"/>
      <c r="Q96" s="15"/>
      <c r="R96" s="15"/>
      <c r="S96" s="15"/>
      <c r="T96" s="254" t="e">
        <f>T95/T90</f>
        <v>#REF!</v>
      </c>
      <c r="U96" s="228"/>
      <c r="V96" s="15"/>
      <c r="W96" s="15"/>
      <c r="X96" s="15"/>
      <c r="Y96" s="15"/>
      <c r="Z96" s="15"/>
      <c r="AA96" s="15"/>
      <c r="AB96" s="15"/>
      <c r="AC96" s="15"/>
      <c r="AD96" s="254" t="e">
        <f>AD95/AD90</f>
        <v>#REF!</v>
      </c>
      <c r="AE96" s="228"/>
      <c r="AF96" s="15"/>
      <c r="AG96" s="15"/>
      <c r="AH96" s="15"/>
      <c r="AI96" s="15"/>
      <c r="AJ96" s="15"/>
      <c r="AK96" s="15"/>
      <c r="AL96" s="15"/>
      <c r="AM96" s="15"/>
      <c r="AN96" s="254" t="e">
        <f>AN95/AN90</f>
        <v>#REF!</v>
      </c>
    </row>
    <row r="97" spans="1:40" ht="12.75">
      <c r="A97" s="228"/>
      <c r="B97" s="15"/>
      <c r="C97" s="15"/>
      <c r="D97" s="15"/>
      <c r="E97" s="15"/>
      <c r="F97" s="15"/>
      <c r="G97" s="15"/>
      <c r="H97" s="15"/>
      <c r="I97" s="15"/>
      <c r="J97" s="254" t="e">
        <f>ASIN(J96)</f>
        <v>#REF!</v>
      </c>
      <c r="K97" s="228"/>
      <c r="L97" s="15"/>
      <c r="M97" s="15"/>
      <c r="N97" s="15"/>
      <c r="O97" s="15"/>
      <c r="P97" s="15"/>
      <c r="Q97" s="15"/>
      <c r="R97" s="15"/>
      <c r="S97" s="15"/>
      <c r="T97" s="254" t="e">
        <f>ASIN(T96)</f>
        <v>#REF!</v>
      </c>
      <c r="U97" s="228"/>
      <c r="V97" s="15"/>
      <c r="W97" s="15"/>
      <c r="X97" s="15"/>
      <c r="Y97" s="15"/>
      <c r="Z97" s="15"/>
      <c r="AA97" s="15"/>
      <c r="AB97" s="15"/>
      <c r="AC97" s="15"/>
      <c r="AD97" s="254" t="e">
        <f>ASIN(AD96)</f>
        <v>#REF!</v>
      </c>
      <c r="AE97" s="228"/>
      <c r="AF97" s="15"/>
      <c r="AG97" s="15"/>
      <c r="AH97" s="15"/>
      <c r="AI97" s="15"/>
      <c r="AJ97" s="15"/>
      <c r="AK97" s="15"/>
      <c r="AL97" s="15"/>
      <c r="AM97" s="15"/>
      <c r="AN97" s="254" t="e">
        <f>ASIN(AN96)</f>
        <v>#REF!</v>
      </c>
    </row>
    <row r="98" spans="1:40" ht="12.75">
      <c r="A98" s="228"/>
      <c r="B98" s="15"/>
      <c r="C98" s="15"/>
      <c r="D98" s="15"/>
      <c r="E98" s="15"/>
      <c r="F98" s="15"/>
      <c r="G98" s="15"/>
      <c r="H98" s="15"/>
      <c r="I98" s="15"/>
      <c r="J98" s="255" t="e">
        <f>((360*PI()/180)-2*((90*PI()/180)-J97))/(360*PI()/180)</f>
        <v>#REF!</v>
      </c>
      <c r="K98" s="228"/>
      <c r="L98" s="15"/>
      <c r="M98" s="15"/>
      <c r="N98" s="15"/>
      <c r="O98" s="15"/>
      <c r="P98" s="15"/>
      <c r="Q98" s="15"/>
      <c r="R98" s="15"/>
      <c r="S98" s="15"/>
      <c r="T98" s="255" t="e">
        <f>((360*PI()/180)-2*((90*PI()/180)-T97))/(360*PI()/180)</f>
        <v>#REF!</v>
      </c>
      <c r="U98" s="228"/>
      <c r="V98" s="15"/>
      <c r="W98" s="15"/>
      <c r="X98" s="15"/>
      <c r="Y98" s="15"/>
      <c r="Z98" s="15"/>
      <c r="AA98" s="15"/>
      <c r="AB98" s="15"/>
      <c r="AC98" s="15"/>
      <c r="AD98" s="255" t="e">
        <f>((360*PI()/180)-2*((90*PI()/180)-AD97))/(360*PI()/180)</f>
        <v>#REF!</v>
      </c>
      <c r="AE98" s="228"/>
      <c r="AF98" s="15"/>
      <c r="AG98" s="15"/>
      <c r="AH98" s="15"/>
      <c r="AI98" s="15"/>
      <c r="AJ98" s="15"/>
      <c r="AK98" s="15"/>
      <c r="AL98" s="15"/>
      <c r="AM98" s="15"/>
      <c r="AN98" s="255" t="e">
        <f>((360*PI()/180)-2*((90*PI()/180)-AN97))/(360*PI()/180)</f>
        <v>#REF!</v>
      </c>
    </row>
    <row r="99" spans="1:40" ht="12.75">
      <c r="A99" s="228"/>
      <c r="B99" s="15"/>
      <c r="C99" s="15"/>
      <c r="D99" s="15"/>
      <c r="E99" s="15"/>
      <c r="F99" s="15"/>
      <c r="G99" s="15"/>
      <c r="H99" s="15"/>
      <c r="I99" s="15"/>
      <c r="J99" s="253" t="e">
        <f>J98*J93</f>
        <v>#REF!</v>
      </c>
      <c r="K99" s="228"/>
      <c r="L99" s="15"/>
      <c r="M99" s="15"/>
      <c r="N99" s="15"/>
      <c r="O99" s="15"/>
      <c r="P99" s="15"/>
      <c r="Q99" s="15"/>
      <c r="R99" s="15"/>
      <c r="S99" s="15"/>
      <c r="T99" s="253" t="e">
        <f>T98*T93</f>
        <v>#REF!</v>
      </c>
      <c r="U99" s="228"/>
      <c r="V99" s="15"/>
      <c r="W99" s="15"/>
      <c r="X99" s="15"/>
      <c r="Y99" s="15"/>
      <c r="Z99" s="15"/>
      <c r="AA99" s="15"/>
      <c r="AB99" s="15"/>
      <c r="AC99" s="15"/>
      <c r="AD99" s="253" t="e">
        <f>AD98*AD93</f>
        <v>#REF!</v>
      </c>
      <c r="AE99" s="228"/>
      <c r="AF99" s="15"/>
      <c r="AG99" s="15"/>
      <c r="AH99" s="15"/>
      <c r="AI99" s="15"/>
      <c r="AJ99" s="15"/>
      <c r="AK99" s="15"/>
      <c r="AL99" s="15"/>
      <c r="AM99" s="15"/>
      <c r="AN99" s="253" t="e">
        <f>AN98*AN93</f>
        <v>#REF!</v>
      </c>
    </row>
    <row r="100" spans="1:40" ht="12.75">
      <c r="A100" s="228"/>
      <c r="B100" s="15"/>
      <c r="C100" s="15"/>
      <c r="D100" s="15"/>
      <c r="E100" s="15"/>
      <c r="F100" s="15"/>
      <c r="G100" s="15"/>
      <c r="H100" s="15"/>
      <c r="I100" s="15"/>
      <c r="J100" s="253" t="e">
        <f>((J90-J92)*SQRT((2*J90*J92)-(J92^2)))</f>
        <v>#REF!</v>
      </c>
      <c r="K100" s="228"/>
      <c r="L100" s="15"/>
      <c r="M100" s="15"/>
      <c r="N100" s="15"/>
      <c r="O100" s="15"/>
      <c r="P100" s="15"/>
      <c r="Q100" s="15"/>
      <c r="R100" s="15"/>
      <c r="S100" s="15"/>
      <c r="T100" s="253" t="e">
        <f>((T90-T92)*SQRT((2*T90*T92)-(T92^2)))</f>
        <v>#REF!</v>
      </c>
      <c r="U100" s="228"/>
      <c r="V100" s="15"/>
      <c r="W100" s="15"/>
      <c r="X100" s="15"/>
      <c r="Y100" s="15"/>
      <c r="Z100" s="15"/>
      <c r="AA100" s="15"/>
      <c r="AB100" s="15"/>
      <c r="AC100" s="15"/>
      <c r="AD100" s="253" t="e">
        <f>((AD90-AD92)*SQRT((2*AD90*AD92)-(AD92^2)))</f>
        <v>#REF!</v>
      </c>
      <c r="AE100" s="228"/>
      <c r="AF100" s="15"/>
      <c r="AG100" s="15"/>
      <c r="AH100" s="15"/>
      <c r="AI100" s="15"/>
      <c r="AJ100" s="15"/>
      <c r="AK100" s="15"/>
      <c r="AL100" s="15"/>
      <c r="AM100" s="15"/>
      <c r="AN100" s="253" t="e">
        <f>((AN90-AN92)*SQRT((2*AN90*AN92)-(AN92^2)))</f>
        <v>#REF!</v>
      </c>
    </row>
    <row r="101" spans="1:40" ht="12.75">
      <c r="A101" s="228"/>
      <c r="B101" s="15"/>
      <c r="C101" s="15"/>
      <c r="D101" s="15"/>
      <c r="E101" s="15"/>
      <c r="F101" s="15"/>
      <c r="G101" s="15"/>
      <c r="H101" s="15"/>
      <c r="I101" s="15"/>
      <c r="J101" s="227"/>
      <c r="K101" s="228"/>
      <c r="L101" s="15"/>
      <c r="M101" s="15"/>
      <c r="N101" s="15"/>
      <c r="O101" s="15"/>
      <c r="P101" s="15"/>
      <c r="Q101" s="15"/>
      <c r="R101" s="15"/>
      <c r="S101" s="15"/>
      <c r="T101" s="227"/>
      <c r="U101" s="228"/>
      <c r="V101" s="15"/>
      <c r="W101" s="15"/>
      <c r="X101" s="15"/>
      <c r="Y101" s="15"/>
      <c r="Z101" s="15"/>
      <c r="AA101" s="15"/>
      <c r="AB101" s="15"/>
      <c r="AC101" s="15"/>
      <c r="AD101" s="227"/>
      <c r="AE101" s="228"/>
      <c r="AF101" s="15"/>
      <c r="AG101" s="15"/>
      <c r="AH101" s="15"/>
      <c r="AI101" s="15"/>
      <c r="AJ101" s="15"/>
      <c r="AK101" s="15"/>
      <c r="AL101" s="15"/>
      <c r="AM101" s="15"/>
      <c r="AN101" s="227"/>
    </row>
    <row r="102" spans="1:40" ht="12.75">
      <c r="A102" s="228"/>
      <c r="B102" s="15"/>
      <c r="C102" s="15"/>
      <c r="D102" s="15"/>
      <c r="E102" s="15"/>
      <c r="F102" s="15"/>
      <c r="G102" s="15"/>
      <c r="H102" s="15"/>
      <c r="I102" s="256" t="s">
        <v>245</v>
      </c>
      <c r="J102" s="257" t="e">
        <f>J99+J100</f>
        <v>#REF!</v>
      </c>
      <c r="K102" s="228"/>
      <c r="L102" s="15"/>
      <c r="M102" s="15"/>
      <c r="N102" s="15"/>
      <c r="O102" s="15"/>
      <c r="P102" s="15"/>
      <c r="Q102" s="15"/>
      <c r="R102" s="15"/>
      <c r="S102" s="256" t="s">
        <v>245</v>
      </c>
      <c r="T102" s="257" t="e">
        <f>T99+T100</f>
        <v>#REF!</v>
      </c>
      <c r="U102" s="228"/>
      <c r="V102" s="15"/>
      <c r="W102" s="15"/>
      <c r="X102" s="15"/>
      <c r="Y102" s="15"/>
      <c r="Z102" s="15"/>
      <c r="AA102" s="15"/>
      <c r="AB102" s="15"/>
      <c r="AC102" s="256" t="s">
        <v>245</v>
      </c>
      <c r="AD102" s="257" t="e">
        <f>AD99+AD100</f>
        <v>#REF!</v>
      </c>
      <c r="AE102" s="228"/>
      <c r="AF102" s="15"/>
      <c r="AG102" s="15"/>
      <c r="AH102" s="15"/>
      <c r="AI102" s="15"/>
      <c r="AJ102" s="15"/>
      <c r="AK102" s="15"/>
      <c r="AL102" s="15"/>
      <c r="AM102" s="256" t="s">
        <v>245</v>
      </c>
      <c r="AN102" s="257" t="e">
        <f>AN99+AN100</f>
        <v>#REF!</v>
      </c>
    </row>
    <row r="103" spans="1:40" ht="12.75">
      <c r="A103" s="228"/>
      <c r="B103" s="15"/>
      <c r="C103" s="15"/>
      <c r="D103" s="15"/>
      <c r="E103" s="15"/>
      <c r="F103" s="15"/>
      <c r="G103" s="15"/>
      <c r="H103" s="15"/>
      <c r="I103" s="15"/>
      <c r="J103" s="227"/>
      <c r="K103" s="228"/>
      <c r="L103" s="15"/>
      <c r="M103" s="15"/>
      <c r="N103" s="15"/>
      <c r="O103" s="15"/>
      <c r="P103" s="15"/>
      <c r="Q103" s="15"/>
      <c r="R103" s="15"/>
      <c r="S103" s="15"/>
      <c r="T103" s="227"/>
      <c r="U103" s="228"/>
      <c r="V103" s="15"/>
      <c r="W103" s="15"/>
      <c r="X103" s="15"/>
      <c r="Y103" s="15"/>
      <c r="Z103" s="15"/>
      <c r="AA103" s="15"/>
      <c r="AB103" s="15"/>
      <c r="AC103" s="15"/>
      <c r="AD103" s="227"/>
      <c r="AE103" s="228"/>
      <c r="AF103" s="15"/>
      <c r="AG103" s="15"/>
      <c r="AH103" s="15"/>
      <c r="AI103" s="15"/>
      <c r="AJ103" s="15"/>
      <c r="AK103" s="15"/>
      <c r="AL103" s="15"/>
      <c r="AM103" s="15"/>
      <c r="AN103" s="227"/>
    </row>
    <row r="104" spans="1:40" ht="12.75">
      <c r="A104" s="228"/>
      <c r="B104" s="15"/>
      <c r="C104" s="15" t="s">
        <v>257</v>
      </c>
      <c r="D104" s="15"/>
      <c r="E104" s="15" t="s">
        <v>258</v>
      </c>
      <c r="F104" s="15">
        <f>IF(D16="Yes",G57,0)</f>
        <v>29.43327535092908</v>
      </c>
      <c r="G104" s="15"/>
      <c r="H104" s="15"/>
      <c r="I104" s="15"/>
      <c r="J104" s="227"/>
      <c r="K104" s="228"/>
      <c r="L104" s="15"/>
      <c r="M104" s="15" t="s">
        <v>257</v>
      </c>
      <c r="N104" s="15"/>
      <c r="O104" s="15" t="s">
        <v>258</v>
      </c>
      <c r="P104" s="15">
        <f>IF(N16="Yes",Q57,0)</f>
        <v>0</v>
      </c>
      <c r="Q104" s="15"/>
      <c r="R104" s="15"/>
      <c r="S104" s="15"/>
      <c r="T104" s="227"/>
      <c r="U104" s="228"/>
      <c r="V104" s="15"/>
      <c r="W104" s="15" t="s">
        <v>257</v>
      </c>
      <c r="X104" s="15"/>
      <c r="Y104" s="15" t="s">
        <v>258</v>
      </c>
      <c r="Z104" s="15">
        <f>IF(X16="Yes",AA57,0)</f>
        <v>0</v>
      </c>
      <c r="AA104" s="15"/>
      <c r="AB104" s="15"/>
      <c r="AC104" s="15"/>
      <c r="AD104" s="227"/>
      <c r="AE104" s="228"/>
      <c r="AF104" s="15"/>
      <c r="AG104" s="15" t="s">
        <v>257</v>
      </c>
      <c r="AH104" s="15"/>
      <c r="AI104" s="15" t="s">
        <v>258</v>
      </c>
      <c r="AJ104" s="15">
        <f>IF(AH16="Yes",AK57,0)</f>
        <v>0</v>
      </c>
      <c r="AK104" s="15"/>
      <c r="AL104" s="15"/>
      <c r="AM104" s="15"/>
      <c r="AN104" s="227"/>
    </row>
    <row r="105" spans="1:40" ht="12.75">
      <c r="A105" s="228"/>
      <c r="B105" s="15"/>
      <c r="C105" s="15"/>
      <c r="D105" s="15"/>
      <c r="E105" s="15" t="s">
        <v>259</v>
      </c>
      <c r="F105" s="15">
        <f>IF(D22="Yes",G75,0)</f>
        <v>0</v>
      </c>
      <c r="G105" s="15"/>
      <c r="H105" s="15"/>
      <c r="I105" s="15"/>
      <c r="J105" s="227"/>
      <c r="K105" s="228"/>
      <c r="L105" s="15"/>
      <c r="M105" s="15"/>
      <c r="N105" s="15"/>
      <c r="O105" s="15" t="s">
        <v>259</v>
      </c>
      <c r="P105" s="15">
        <f>IF(N22="Yes",Q75,0)</f>
        <v>0</v>
      </c>
      <c r="Q105" s="15"/>
      <c r="R105" s="15"/>
      <c r="S105" s="15"/>
      <c r="T105" s="227"/>
      <c r="U105" s="228"/>
      <c r="V105" s="15"/>
      <c r="W105" s="15"/>
      <c r="X105" s="15"/>
      <c r="Y105" s="15" t="s">
        <v>259</v>
      </c>
      <c r="Z105" s="15">
        <f>IF(X22="Yes",AA75,0)</f>
        <v>0</v>
      </c>
      <c r="AA105" s="15"/>
      <c r="AB105" s="15"/>
      <c r="AC105" s="15"/>
      <c r="AD105" s="227"/>
      <c r="AE105" s="228"/>
      <c r="AF105" s="15"/>
      <c r="AG105" s="15"/>
      <c r="AH105" s="15"/>
      <c r="AI105" s="15" t="s">
        <v>259</v>
      </c>
      <c r="AJ105" s="15">
        <f>IF(AH22="Yes",AK75,0)</f>
        <v>0</v>
      </c>
      <c r="AK105" s="15"/>
      <c r="AL105" s="15"/>
      <c r="AM105" s="15"/>
      <c r="AN105" s="227"/>
    </row>
    <row r="106" spans="1:40" ht="12.75">
      <c r="A106" s="228"/>
      <c r="B106" s="15"/>
      <c r="C106" s="15"/>
      <c r="D106" s="15"/>
      <c r="E106" s="15" t="s">
        <v>260</v>
      </c>
      <c r="F106" s="15">
        <f>IF(D28="Yes",G93,0)</f>
        <v>0</v>
      </c>
      <c r="G106" s="15"/>
      <c r="H106" s="15"/>
      <c r="I106" s="15"/>
      <c r="J106" s="227"/>
      <c r="K106" s="228"/>
      <c r="L106" s="15"/>
      <c r="M106" s="15"/>
      <c r="N106" s="15"/>
      <c r="O106" s="15" t="s">
        <v>260</v>
      </c>
      <c r="P106" s="15">
        <f>IF(N28="Yes",Q93,0)</f>
        <v>0</v>
      </c>
      <c r="Q106" s="15"/>
      <c r="R106" s="15"/>
      <c r="S106" s="15"/>
      <c r="T106" s="227"/>
      <c r="U106" s="228"/>
      <c r="V106" s="15"/>
      <c r="W106" s="15"/>
      <c r="X106" s="15"/>
      <c r="Y106" s="15" t="s">
        <v>260</v>
      </c>
      <c r="Z106" s="15">
        <f>IF(X28="Yes",AA93,0)</f>
        <v>0</v>
      </c>
      <c r="AA106" s="15"/>
      <c r="AB106" s="15"/>
      <c r="AC106" s="15"/>
      <c r="AD106" s="227"/>
      <c r="AE106" s="228"/>
      <c r="AF106" s="15"/>
      <c r="AG106" s="15"/>
      <c r="AH106" s="15"/>
      <c r="AI106" s="15" t="s">
        <v>260</v>
      </c>
      <c r="AJ106" s="15">
        <f>IF(AH28="Yes",AK93,0)</f>
        <v>0</v>
      </c>
      <c r="AK106" s="15"/>
      <c r="AL106" s="15"/>
      <c r="AM106" s="15"/>
      <c r="AN106" s="227"/>
    </row>
    <row r="107" spans="1:40" ht="12.75">
      <c r="A107" s="228"/>
      <c r="B107" s="15"/>
      <c r="C107" s="15"/>
      <c r="D107" s="15"/>
      <c r="E107" s="244" t="s">
        <v>261</v>
      </c>
      <c r="F107" s="260">
        <f>SUM(F104:F106)</f>
        <v>29.43327535092908</v>
      </c>
      <c r="G107" s="244" t="s">
        <v>229</v>
      </c>
      <c r="H107" s="15"/>
      <c r="I107" s="15"/>
      <c r="J107" s="227"/>
      <c r="K107" s="228"/>
      <c r="L107" s="15"/>
      <c r="M107" s="15"/>
      <c r="N107" s="15"/>
      <c r="O107" s="244" t="s">
        <v>261</v>
      </c>
      <c r="P107" s="260">
        <f>SUM(P104:P106)</f>
        <v>0</v>
      </c>
      <c r="Q107" s="244" t="s">
        <v>229</v>
      </c>
      <c r="R107" s="15"/>
      <c r="S107" s="15"/>
      <c r="T107" s="227"/>
      <c r="U107" s="228"/>
      <c r="V107" s="15"/>
      <c r="W107" s="15"/>
      <c r="X107" s="15"/>
      <c r="Y107" s="244" t="s">
        <v>261</v>
      </c>
      <c r="Z107" s="260">
        <f>SUM(Z104:Z106)</f>
        <v>0</v>
      </c>
      <c r="AA107" s="244" t="s">
        <v>229</v>
      </c>
      <c r="AB107" s="15"/>
      <c r="AC107" s="15"/>
      <c r="AD107" s="227"/>
      <c r="AE107" s="228"/>
      <c r="AF107" s="15"/>
      <c r="AG107" s="15"/>
      <c r="AH107" s="15"/>
      <c r="AI107" s="244" t="s">
        <v>261</v>
      </c>
      <c r="AJ107" s="260">
        <f>SUM(AJ104:AJ106)</f>
        <v>0</v>
      </c>
      <c r="AK107" s="244" t="s">
        <v>229</v>
      </c>
      <c r="AL107" s="15"/>
      <c r="AM107" s="15"/>
      <c r="AN107" s="227"/>
    </row>
    <row r="108" spans="1:40" ht="12.75">
      <c r="A108" s="228"/>
      <c r="B108" s="15"/>
      <c r="C108" s="15"/>
      <c r="D108" s="15"/>
      <c r="E108" s="15"/>
      <c r="F108" s="15"/>
      <c r="G108" s="15"/>
      <c r="H108" s="15"/>
      <c r="I108" s="15"/>
      <c r="J108" s="227"/>
      <c r="K108" s="228"/>
      <c r="L108" s="15"/>
      <c r="M108" s="15"/>
      <c r="N108" s="15"/>
      <c r="O108" s="15"/>
      <c r="P108" s="15"/>
      <c r="Q108" s="15"/>
      <c r="R108" s="15"/>
      <c r="S108" s="15"/>
      <c r="T108" s="227"/>
      <c r="U108" s="228"/>
      <c r="V108" s="15"/>
      <c r="W108" s="15"/>
      <c r="X108" s="15"/>
      <c r="Y108" s="15"/>
      <c r="Z108" s="15"/>
      <c r="AA108" s="15"/>
      <c r="AB108" s="15"/>
      <c r="AC108" s="15"/>
      <c r="AD108" s="227"/>
      <c r="AE108" s="228"/>
      <c r="AF108" s="15"/>
      <c r="AG108" s="15"/>
      <c r="AH108" s="15"/>
      <c r="AI108" s="15"/>
      <c r="AJ108" s="15"/>
      <c r="AK108" s="15"/>
      <c r="AL108" s="15"/>
      <c r="AM108" s="15"/>
      <c r="AN108" s="227"/>
    </row>
    <row r="109" spans="1:40" ht="12.75">
      <c r="A109" s="228"/>
      <c r="B109" s="15"/>
      <c r="C109" s="15"/>
      <c r="D109" s="15"/>
      <c r="E109" s="15"/>
      <c r="F109" s="15"/>
      <c r="G109" s="15"/>
      <c r="H109" s="15"/>
      <c r="I109" s="15"/>
      <c r="J109" s="227"/>
      <c r="K109" s="228"/>
      <c r="L109" s="15"/>
      <c r="M109" s="15"/>
      <c r="N109" s="15"/>
      <c r="O109" s="15"/>
      <c r="P109" s="15"/>
      <c r="Q109" s="15"/>
      <c r="R109" s="15"/>
      <c r="S109" s="15"/>
      <c r="T109" s="227"/>
      <c r="U109" s="228"/>
      <c r="V109" s="15"/>
      <c r="W109" s="15"/>
      <c r="X109" s="15"/>
      <c r="Y109" s="15"/>
      <c r="Z109" s="15"/>
      <c r="AA109" s="15"/>
      <c r="AB109" s="15"/>
      <c r="AC109" s="15"/>
      <c r="AD109" s="227"/>
      <c r="AE109" s="228"/>
      <c r="AF109" s="15"/>
      <c r="AG109" s="15"/>
      <c r="AH109" s="15"/>
      <c r="AI109" s="15"/>
      <c r="AJ109" s="15"/>
      <c r="AK109" s="15"/>
      <c r="AL109" s="15"/>
      <c r="AM109" s="15"/>
      <c r="AN109" s="227"/>
    </row>
    <row r="110" spans="1:40" ht="12.75">
      <c r="A110" s="240" t="s">
        <v>262</v>
      </c>
      <c r="B110" s="241"/>
      <c r="C110" s="15"/>
      <c r="D110" s="15"/>
      <c r="E110" s="15"/>
      <c r="F110" s="15"/>
      <c r="G110" s="15"/>
      <c r="H110" s="15"/>
      <c r="I110" s="15"/>
      <c r="J110" s="227"/>
      <c r="K110" s="240" t="s">
        <v>262</v>
      </c>
      <c r="L110" s="241"/>
      <c r="M110" s="15"/>
      <c r="N110" s="15"/>
      <c r="O110" s="15"/>
      <c r="P110" s="15"/>
      <c r="Q110" s="15"/>
      <c r="R110" s="15"/>
      <c r="S110" s="15"/>
      <c r="T110" s="227"/>
      <c r="U110" s="240" t="s">
        <v>262</v>
      </c>
      <c r="V110" s="241"/>
      <c r="W110" s="15"/>
      <c r="X110" s="15"/>
      <c r="Y110" s="15"/>
      <c r="Z110" s="15"/>
      <c r="AA110" s="15"/>
      <c r="AB110" s="15"/>
      <c r="AC110" s="15"/>
      <c r="AD110" s="227"/>
      <c r="AE110" s="240" t="s">
        <v>262</v>
      </c>
      <c r="AF110" s="241"/>
      <c r="AG110" s="15"/>
      <c r="AH110" s="15"/>
      <c r="AI110" s="15"/>
      <c r="AJ110" s="15"/>
      <c r="AK110" s="15"/>
      <c r="AL110" s="15"/>
      <c r="AM110" s="15"/>
      <c r="AN110" s="227"/>
    </row>
    <row r="111" spans="1:40" ht="12.75">
      <c r="A111" s="228"/>
      <c r="B111" s="15"/>
      <c r="C111" s="15"/>
      <c r="D111" s="15"/>
      <c r="E111" s="15"/>
      <c r="F111" s="15" t="s">
        <v>263</v>
      </c>
      <c r="G111" s="15"/>
      <c r="H111" s="15"/>
      <c r="I111" s="15"/>
      <c r="J111" s="227"/>
      <c r="K111" s="228"/>
      <c r="L111" s="15"/>
      <c r="M111" s="15"/>
      <c r="N111" s="15"/>
      <c r="O111" s="15"/>
      <c r="P111" s="15" t="s">
        <v>263</v>
      </c>
      <c r="Q111" s="15"/>
      <c r="R111" s="15"/>
      <c r="S111" s="15"/>
      <c r="T111" s="227"/>
      <c r="U111" s="228"/>
      <c r="V111" s="15"/>
      <c r="W111" s="15"/>
      <c r="X111" s="15"/>
      <c r="Y111" s="15"/>
      <c r="Z111" s="15" t="s">
        <v>263</v>
      </c>
      <c r="AA111" s="15"/>
      <c r="AB111" s="15"/>
      <c r="AC111" s="15"/>
      <c r="AD111" s="227"/>
      <c r="AE111" s="228"/>
      <c r="AF111" s="15"/>
      <c r="AG111" s="15"/>
      <c r="AH111" s="15"/>
      <c r="AI111" s="15"/>
      <c r="AJ111" s="15" t="s">
        <v>263</v>
      </c>
      <c r="AK111" s="15"/>
      <c r="AL111" s="15"/>
      <c r="AM111" s="15"/>
      <c r="AN111" s="227"/>
    </row>
    <row r="112" spans="1:40" ht="12.75">
      <c r="A112" s="228"/>
      <c r="B112" s="15" t="s">
        <v>264</v>
      </c>
      <c r="C112" s="15" t="str">
        <f>D9</f>
        <v>Finned air cooler</v>
      </c>
      <c r="D112" s="15"/>
      <c r="E112" s="15"/>
      <c r="F112" s="15"/>
      <c r="G112" s="15"/>
      <c r="H112" s="15"/>
      <c r="I112" s="15"/>
      <c r="J112" s="227"/>
      <c r="K112" s="228"/>
      <c r="L112" s="15" t="s">
        <v>264</v>
      </c>
      <c r="M112" s="15" t="str">
        <f>N9</f>
        <v>Select evaporator</v>
      </c>
      <c r="N112" s="15"/>
      <c r="O112" s="15"/>
      <c r="P112" s="15"/>
      <c r="Q112" s="15"/>
      <c r="R112" s="15"/>
      <c r="S112" s="15"/>
      <c r="T112" s="227"/>
      <c r="U112" s="228"/>
      <c r="V112" s="15" t="s">
        <v>264</v>
      </c>
      <c r="W112" s="15" t="str">
        <f>X9</f>
        <v>Select evaporator</v>
      </c>
      <c r="X112" s="15"/>
      <c r="Y112" s="15"/>
      <c r="Z112" s="15"/>
      <c r="AA112" s="15"/>
      <c r="AB112" s="15"/>
      <c r="AC112" s="15"/>
      <c r="AD112" s="227"/>
      <c r="AE112" s="228"/>
      <c r="AF112" s="15" t="s">
        <v>264</v>
      </c>
      <c r="AG112" s="15" t="str">
        <f>AH9</f>
        <v>Select evaporator</v>
      </c>
      <c r="AH112" s="15"/>
      <c r="AI112" s="15"/>
      <c r="AJ112" s="15"/>
      <c r="AK112" s="15"/>
      <c r="AL112" s="15"/>
      <c r="AM112" s="15"/>
      <c r="AN112" s="227"/>
    </row>
    <row r="113" spans="1:40" ht="12.75">
      <c r="A113" s="228"/>
      <c r="B113" s="15" t="s">
        <v>265</v>
      </c>
      <c r="C113" s="15" t="str">
        <f>IF(C112=F116,D10,D9)</f>
        <v>Finned air cooler</v>
      </c>
      <c r="D113" s="15"/>
      <c r="E113" s="15"/>
      <c r="F113" s="15"/>
      <c r="G113" s="15"/>
      <c r="H113" s="15"/>
      <c r="I113" s="15"/>
      <c r="J113" s="227"/>
      <c r="K113" s="228"/>
      <c r="L113" s="15" t="s">
        <v>265</v>
      </c>
      <c r="M113" s="15" t="str">
        <f>IF(M112=P116,N10,N9)</f>
        <v>Select evaporator</v>
      </c>
      <c r="N113" s="15"/>
      <c r="O113" s="15"/>
      <c r="P113" s="15"/>
      <c r="Q113" s="15"/>
      <c r="R113" s="15"/>
      <c r="S113" s="15"/>
      <c r="T113" s="227"/>
      <c r="U113" s="228"/>
      <c r="V113" s="15" t="s">
        <v>265</v>
      </c>
      <c r="W113" s="15" t="str">
        <f>IF(W112=Z116,X10,X9)</f>
        <v>Select evaporator</v>
      </c>
      <c r="X113" s="15"/>
      <c r="Y113" s="15"/>
      <c r="Z113" s="15"/>
      <c r="AA113" s="15"/>
      <c r="AB113" s="15"/>
      <c r="AC113" s="15"/>
      <c r="AD113" s="227"/>
      <c r="AE113" s="228"/>
      <c r="AF113" s="15" t="s">
        <v>265</v>
      </c>
      <c r="AG113" s="15" t="str">
        <f>IF(AG112=AJ116,AH10,AH9)</f>
        <v>Select evaporator</v>
      </c>
      <c r="AH113" s="15"/>
      <c r="AI113" s="15"/>
      <c r="AJ113" s="15"/>
      <c r="AK113" s="15"/>
      <c r="AL113" s="15"/>
      <c r="AM113" s="15"/>
      <c r="AN113" s="227"/>
    </row>
    <row r="114" spans="1:40" ht="12.75">
      <c r="A114" s="228"/>
      <c r="B114" s="15" t="s">
        <v>181</v>
      </c>
      <c r="C114" s="15">
        <f>D5</f>
        <v>-15</v>
      </c>
      <c r="D114" s="15"/>
      <c r="E114" s="15"/>
      <c r="F114" s="15"/>
      <c r="G114" s="261" t="s">
        <v>266</v>
      </c>
      <c r="H114" s="262" t="s">
        <v>267</v>
      </c>
      <c r="I114" s="15"/>
      <c r="J114" s="227"/>
      <c r="K114" s="228"/>
      <c r="L114" s="15" t="s">
        <v>181</v>
      </c>
      <c r="M114" s="15">
        <f>N5</f>
        <v>0</v>
      </c>
      <c r="N114" s="15"/>
      <c r="O114" s="15"/>
      <c r="P114" s="15"/>
      <c r="Q114" s="261" t="s">
        <v>266</v>
      </c>
      <c r="R114" s="262" t="s">
        <v>267</v>
      </c>
      <c r="S114" s="15"/>
      <c r="T114" s="227"/>
      <c r="U114" s="228"/>
      <c r="V114" s="15" t="s">
        <v>181</v>
      </c>
      <c r="W114" s="15">
        <f>X5</f>
        <v>0</v>
      </c>
      <c r="X114" s="15"/>
      <c r="Y114" s="15"/>
      <c r="Z114" s="15"/>
      <c r="AA114" s="261" t="s">
        <v>266</v>
      </c>
      <c r="AB114" s="262" t="s">
        <v>267</v>
      </c>
      <c r="AC114" s="15"/>
      <c r="AD114" s="227"/>
      <c r="AE114" s="228"/>
      <c r="AF114" s="15" t="s">
        <v>181</v>
      </c>
      <c r="AG114" s="15">
        <f>AH5</f>
        <v>0</v>
      </c>
      <c r="AH114" s="15"/>
      <c r="AI114" s="15"/>
      <c r="AJ114" s="15"/>
      <c r="AK114" s="261" t="s">
        <v>266</v>
      </c>
      <c r="AL114" s="262" t="s">
        <v>267</v>
      </c>
      <c r="AM114" s="15"/>
      <c r="AN114" s="227"/>
    </row>
    <row r="115" spans="1:40" ht="12.75">
      <c r="A115" s="228"/>
      <c r="B115" s="15" t="s">
        <v>268</v>
      </c>
      <c r="C115" s="15" t="str">
        <f>D6</f>
        <v>Yes</v>
      </c>
      <c r="D115" s="15"/>
      <c r="E115" s="15"/>
      <c r="F115" s="15" t="s">
        <v>38</v>
      </c>
      <c r="G115" s="8">
        <v>0.2</v>
      </c>
      <c r="H115" s="263">
        <v>0.35</v>
      </c>
      <c r="I115" s="15" t="s">
        <v>269</v>
      </c>
      <c r="J115" s="227"/>
      <c r="K115" s="228"/>
      <c r="L115" s="15" t="s">
        <v>268</v>
      </c>
      <c r="M115" s="15" t="str">
        <f>N6</f>
        <v>kW cooling known?</v>
      </c>
      <c r="N115" s="15"/>
      <c r="O115" s="15"/>
      <c r="P115" s="15" t="s">
        <v>38</v>
      </c>
      <c r="Q115" s="8">
        <v>0.2</v>
      </c>
      <c r="R115" s="263">
        <v>0.35</v>
      </c>
      <c r="S115" s="15" t="s">
        <v>269</v>
      </c>
      <c r="T115" s="227"/>
      <c r="U115" s="228"/>
      <c r="V115" s="15" t="s">
        <v>268</v>
      </c>
      <c r="W115" s="15" t="str">
        <f>X6</f>
        <v>kW cooling known?</v>
      </c>
      <c r="X115" s="15"/>
      <c r="Y115" s="15"/>
      <c r="Z115" s="15" t="s">
        <v>38</v>
      </c>
      <c r="AA115" s="8">
        <v>0.2</v>
      </c>
      <c r="AB115" s="263">
        <v>0.35</v>
      </c>
      <c r="AC115" s="15" t="s">
        <v>269</v>
      </c>
      <c r="AD115" s="227"/>
      <c r="AE115" s="228"/>
      <c r="AF115" s="15" t="s">
        <v>268</v>
      </c>
      <c r="AG115" s="15" t="str">
        <f>AH6</f>
        <v>kW cooling known?</v>
      </c>
      <c r="AH115" s="15"/>
      <c r="AI115" s="15"/>
      <c r="AJ115" s="15" t="s">
        <v>38</v>
      </c>
      <c r="AK115" s="8">
        <v>0.2</v>
      </c>
      <c r="AL115" s="263">
        <v>0.35</v>
      </c>
      <c r="AM115" s="15" t="s">
        <v>269</v>
      </c>
      <c r="AN115" s="227"/>
    </row>
    <row r="116" spans="1:40" ht="12.75">
      <c r="A116" s="228"/>
      <c r="B116" s="15" t="s">
        <v>270</v>
      </c>
      <c r="C116" s="15">
        <f>D7</f>
        <v>30</v>
      </c>
      <c r="D116" s="15"/>
      <c r="E116" s="15"/>
      <c r="F116" s="15" t="s">
        <v>46</v>
      </c>
      <c r="G116" s="15"/>
      <c r="H116" s="15"/>
      <c r="I116" s="15"/>
      <c r="J116" s="227"/>
      <c r="K116" s="228"/>
      <c r="L116" s="15" t="s">
        <v>270</v>
      </c>
      <c r="M116" s="15">
        <f>N7</f>
        <v>0</v>
      </c>
      <c r="N116" s="15"/>
      <c r="O116" s="15"/>
      <c r="P116" s="15" t="s">
        <v>46</v>
      </c>
      <c r="Q116" s="15"/>
      <c r="R116" s="15"/>
      <c r="S116" s="15"/>
      <c r="T116" s="227"/>
      <c r="U116" s="228"/>
      <c r="V116" s="15" t="s">
        <v>270</v>
      </c>
      <c r="W116" s="15">
        <f>X7</f>
        <v>0</v>
      </c>
      <c r="X116" s="15"/>
      <c r="Y116" s="15"/>
      <c r="Z116" s="15" t="s">
        <v>46</v>
      </c>
      <c r="AA116" s="15"/>
      <c r="AB116" s="15"/>
      <c r="AC116" s="15"/>
      <c r="AD116" s="227"/>
      <c r="AE116" s="228"/>
      <c r="AF116" s="15" t="s">
        <v>270</v>
      </c>
      <c r="AG116" s="15">
        <f>AH7</f>
        <v>0</v>
      </c>
      <c r="AH116" s="15"/>
      <c r="AI116" s="15"/>
      <c r="AJ116" s="15" t="s">
        <v>46</v>
      </c>
      <c r="AK116" s="15"/>
      <c r="AL116" s="15"/>
      <c r="AM116" s="15"/>
      <c r="AN116" s="227"/>
    </row>
    <row r="117" spans="1:40" ht="12.75">
      <c r="A117" s="228"/>
      <c r="B117" s="15" t="s">
        <v>271</v>
      </c>
      <c r="C117" s="15">
        <f>D8</f>
        <v>0</v>
      </c>
      <c r="D117" s="15"/>
      <c r="E117" s="15"/>
      <c r="F117" s="15" t="s">
        <v>47</v>
      </c>
      <c r="G117" s="8">
        <v>0.15</v>
      </c>
      <c r="H117" s="263">
        <v>0.25</v>
      </c>
      <c r="I117" s="15" t="s">
        <v>269</v>
      </c>
      <c r="J117" s="227"/>
      <c r="K117" s="228"/>
      <c r="L117" s="15" t="s">
        <v>271</v>
      </c>
      <c r="M117" s="15">
        <f>N8</f>
        <v>0</v>
      </c>
      <c r="N117" s="15"/>
      <c r="O117" s="15"/>
      <c r="P117" s="15" t="s">
        <v>47</v>
      </c>
      <c r="Q117" s="8">
        <v>0.15</v>
      </c>
      <c r="R117" s="263">
        <v>0.25</v>
      </c>
      <c r="S117" s="15" t="s">
        <v>269</v>
      </c>
      <c r="T117" s="227"/>
      <c r="U117" s="228"/>
      <c r="V117" s="15" t="s">
        <v>271</v>
      </c>
      <c r="W117" s="15">
        <f>X8</f>
        <v>0</v>
      </c>
      <c r="X117" s="15"/>
      <c r="Y117" s="15"/>
      <c r="Z117" s="15" t="s">
        <v>47</v>
      </c>
      <c r="AA117" s="8">
        <v>0.15</v>
      </c>
      <c r="AB117" s="263">
        <v>0.25</v>
      </c>
      <c r="AC117" s="15" t="s">
        <v>269</v>
      </c>
      <c r="AD117" s="227"/>
      <c r="AE117" s="228"/>
      <c r="AF117" s="15" t="s">
        <v>271</v>
      </c>
      <c r="AG117" s="15">
        <f>AH8</f>
        <v>0</v>
      </c>
      <c r="AH117" s="15"/>
      <c r="AI117" s="15"/>
      <c r="AJ117" s="15" t="s">
        <v>47</v>
      </c>
      <c r="AK117" s="8">
        <v>0.15</v>
      </c>
      <c r="AL117" s="263">
        <v>0.25</v>
      </c>
      <c r="AM117" s="15" t="s">
        <v>269</v>
      </c>
      <c r="AN117" s="227"/>
    </row>
    <row r="118" spans="1:40" ht="12.75">
      <c r="A118" s="228"/>
      <c r="B118" s="15" t="s">
        <v>272</v>
      </c>
      <c r="C118" s="243">
        <f>0.6*(273+C114-10)/(35-(C114-10))</f>
        <v>2.4799999999999995</v>
      </c>
      <c r="D118" s="15" t="s">
        <v>273</v>
      </c>
      <c r="E118" s="15"/>
      <c r="F118" s="15" t="s">
        <v>54</v>
      </c>
      <c r="G118" s="8">
        <v>0.4</v>
      </c>
      <c r="H118" s="263">
        <v>0.7</v>
      </c>
      <c r="I118" s="15" t="s">
        <v>269</v>
      </c>
      <c r="J118" s="227"/>
      <c r="K118" s="228"/>
      <c r="L118" s="15" t="s">
        <v>272</v>
      </c>
      <c r="M118" s="243">
        <f>0.6*(273+M114-10)/(35-(M114-10))</f>
        <v>3.5066666666666664</v>
      </c>
      <c r="N118" s="15" t="s">
        <v>273</v>
      </c>
      <c r="O118" s="15"/>
      <c r="P118" s="15" t="s">
        <v>54</v>
      </c>
      <c r="Q118" s="8">
        <v>0.4</v>
      </c>
      <c r="R118" s="263">
        <v>0.7</v>
      </c>
      <c r="S118" s="15" t="s">
        <v>269</v>
      </c>
      <c r="T118" s="227"/>
      <c r="U118" s="228"/>
      <c r="V118" s="15" t="s">
        <v>272</v>
      </c>
      <c r="W118" s="243">
        <f>0.6*(273+W114-10)/(35-(W114-10))</f>
        <v>3.5066666666666664</v>
      </c>
      <c r="X118" s="15" t="s">
        <v>273</v>
      </c>
      <c r="Y118" s="15"/>
      <c r="Z118" s="15" t="s">
        <v>54</v>
      </c>
      <c r="AA118" s="8">
        <v>0.4</v>
      </c>
      <c r="AB118" s="263">
        <v>0.7</v>
      </c>
      <c r="AC118" s="15" t="s">
        <v>269</v>
      </c>
      <c r="AD118" s="227"/>
      <c r="AE118" s="228"/>
      <c r="AF118" s="15" t="s">
        <v>272</v>
      </c>
      <c r="AG118" s="243">
        <f>0.6*(273+AG114-10)/(35-(AG114-10))</f>
        <v>3.5066666666666664</v>
      </c>
      <c r="AH118" s="15" t="s">
        <v>273</v>
      </c>
      <c r="AI118" s="15"/>
      <c r="AJ118" s="15" t="s">
        <v>54</v>
      </c>
      <c r="AK118" s="8">
        <v>0.4</v>
      </c>
      <c r="AL118" s="263">
        <v>0.7</v>
      </c>
      <c r="AM118" s="15" t="s">
        <v>269</v>
      </c>
      <c r="AN118" s="227"/>
    </row>
    <row r="119" spans="1:40" ht="12.75">
      <c r="A119" s="228"/>
      <c r="B119" s="15" t="s">
        <v>274</v>
      </c>
      <c r="C119" s="243">
        <f>IF(C115="Yes",C116,C117*C118)</f>
        <v>30</v>
      </c>
      <c r="D119" s="15" t="s">
        <v>275</v>
      </c>
      <c r="E119" s="15"/>
      <c r="F119" s="15" t="s">
        <v>53</v>
      </c>
      <c r="G119" s="8">
        <v>0.3</v>
      </c>
      <c r="H119" s="263">
        <v>0.5</v>
      </c>
      <c r="I119" s="15" t="s">
        <v>269</v>
      </c>
      <c r="J119" s="227"/>
      <c r="K119" s="228"/>
      <c r="L119" s="15" t="s">
        <v>274</v>
      </c>
      <c r="M119" s="243">
        <f>IF(M115="Yes",M116,M117*M118)</f>
        <v>0</v>
      </c>
      <c r="N119" s="15" t="s">
        <v>275</v>
      </c>
      <c r="O119" s="15"/>
      <c r="P119" s="15" t="s">
        <v>53</v>
      </c>
      <c r="Q119" s="8">
        <v>0.3</v>
      </c>
      <c r="R119" s="263">
        <v>0.5</v>
      </c>
      <c r="S119" s="15" t="s">
        <v>269</v>
      </c>
      <c r="T119" s="227"/>
      <c r="U119" s="228"/>
      <c r="V119" s="15" t="s">
        <v>274</v>
      </c>
      <c r="W119" s="243">
        <f>IF(W115="Yes",W116,W117*W118)</f>
        <v>0</v>
      </c>
      <c r="X119" s="15" t="s">
        <v>275</v>
      </c>
      <c r="Y119" s="15"/>
      <c r="Z119" s="15" t="s">
        <v>53</v>
      </c>
      <c r="AA119" s="8">
        <v>0.3</v>
      </c>
      <c r="AB119" s="263">
        <v>0.5</v>
      </c>
      <c r="AC119" s="15" t="s">
        <v>269</v>
      </c>
      <c r="AD119" s="227"/>
      <c r="AE119" s="228"/>
      <c r="AF119" s="15" t="s">
        <v>274</v>
      </c>
      <c r="AG119" s="243">
        <f>IF(AG115="Yes",AG116,AG117*AG118)</f>
        <v>0</v>
      </c>
      <c r="AH119" s="15" t="s">
        <v>275</v>
      </c>
      <c r="AI119" s="15"/>
      <c r="AJ119" s="15" t="s">
        <v>53</v>
      </c>
      <c r="AK119" s="8">
        <v>0.3</v>
      </c>
      <c r="AL119" s="263">
        <v>0.5</v>
      </c>
      <c r="AM119" s="15" t="s">
        <v>269</v>
      </c>
      <c r="AN119" s="227"/>
    </row>
    <row r="120" spans="1:40" ht="12.75">
      <c r="A120" s="228"/>
      <c r="B120" s="15" t="s">
        <v>276</v>
      </c>
      <c r="C120" s="15">
        <f>IF(C113=F115,H115,IF(C113=F117,H117,IF(C113=F118,H118,IF(C113=F119,H119,"not found"))))</f>
        <v>0.35</v>
      </c>
      <c r="D120" s="15"/>
      <c r="E120" s="15"/>
      <c r="F120" s="15"/>
      <c r="G120" s="15"/>
      <c r="H120" s="15"/>
      <c r="I120" s="15"/>
      <c r="J120" s="227"/>
      <c r="K120" s="228"/>
      <c r="L120" s="15" t="s">
        <v>276</v>
      </c>
      <c r="M120" s="15" t="str">
        <f>IF(M113=P115,R115,IF(M113=P117,R117,IF(M113=P118,R118,IF(M113=P119,R119,"not found"))))</f>
        <v>not found</v>
      </c>
      <c r="N120" s="15"/>
      <c r="O120" s="15"/>
      <c r="P120" s="15"/>
      <c r="Q120" s="15"/>
      <c r="R120" s="15"/>
      <c r="S120" s="15"/>
      <c r="T120" s="227"/>
      <c r="U120" s="228"/>
      <c r="V120" s="15" t="s">
        <v>276</v>
      </c>
      <c r="W120" s="15" t="str">
        <f>IF(W113=Z115,AB115,IF(W113=Z117,AB117,IF(W113=Z118,AB118,IF(W113=Z119,AB119,"not found"))))</f>
        <v>not found</v>
      </c>
      <c r="X120" s="15"/>
      <c r="Y120" s="15"/>
      <c r="Z120" s="15"/>
      <c r="AA120" s="15"/>
      <c r="AB120" s="15"/>
      <c r="AC120" s="15"/>
      <c r="AD120" s="227"/>
      <c r="AE120" s="228"/>
      <c r="AF120" s="15" t="s">
        <v>276</v>
      </c>
      <c r="AG120" s="15" t="str">
        <f>IF(AG113=AJ115,AL115,IF(AG113=AJ117,AL117,IF(AG113=AJ118,AL118,IF(AG113=AJ119,AL119,"not found"))))</f>
        <v>not found</v>
      </c>
      <c r="AH120" s="15"/>
      <c r="AI120" s="15"/>
      <c r="AJ120" s="15"/>
      <c r="AK120" s="15"/>
      <c r="AL120" s="15"/>
      <c r="AM120" s="15"/>
      <c r="AN120" s="227"/>
    </row>
    <row r="121" spans="1:40" ht="12.75">
      <c r="A121" s="228"/>
      <c r="B121" s="15" t="s">
        <v>277</v>
      </c>
      <c r="C121" s="15">
        <f>IF(C113=F115,G115,IF(C113=F117,G117,IF(C113=F118,G118,IF(C113=F119,G119,"not found"))))</f>
        <v>0.2</v>
      </c>
      <c r="D121" s="15"/>
      <c r="E121" s="15"/>
      <c r="F121" s="15"/>
      <c r="G121" s="15"/>
      <c r="H121" s="15"/>
      <c r="I121" s="15"/>
      <c r="J121" s="227"/>
      <c r="K121" s="228"/>
      <c r="L121" s="15" t="s">
        <v>277</v>
      </c>
      <c r="M121" s="15" t="str">
        <f>IF(M113=P115,Q115,IF(M113=P117,Q117,IF(M113=P118,Q118,IF(M113=P119,Q119,"not found"))))</f>
        <v>not found</v>
      </c>
      <c r="N121" s="15"/>
      <c r="O121" s="15"/>
      <c r="P121" s="15"/>
      <c r="Q121" s="15"/>
      <c r="R121" s="15"/>
      <c r="S121" s="15"/>
      <c r="T121" s="227"/>
      <c r="U121" s="228"/>
      <c r="V121" s="15" t="s">
        <v>277</v>
      </c>
      <c r="W121" s="15" t="str">
        <f>IF(W113=Z115,AA115,IF(W113=Z117,AA117,IF(W113=Z118,AA118,IF(W113=Z119,AA119,"not found"))))</f>
        <v>not found</v>
      </c>
      <c r="X121" s="15"/>
      <c r="Y121" s="15"/>
      <c r="Z121" s="15"/>
      <c r="AA121" s="15"/>
      <c r="AB121" s="15"/>
      <c r="AC121" s="15"/>
      <c r="AD121" s="227"/>
      <c r="AE121" s="228"/>
      <c r="AF121" s="15" t="s">
        <v>277</v>
      </c>
      <c r="AG121" s="15" t="str">
        <f>IF(AG113=AJ115,AK115,IF(AG113=AJ117,AK117,IF(AG113=AJ118,AK118,IF(AG113=AJ119,AK119,"not found"))))</f>
        <v>not found</v>
      </c>
      <c r="AH121" s="15"/>
      <c r="AI121" s="15"/>
      <c r="AJ121" s="15"/>
      <c r="AK121" s="15"/>
      <c r="AL121" s="15"/>
      <c r="AM121" s="15"/>
      <c r="AN121" s="227"/>
    </row>
    <row r="122" spans="1:40" ht="12.75">
      <c r="A122" s="228"/>
      <c r="B122" s="15"/>
      <c r="C122" s="15" t="s">
        <v>278</v>
      </c>
      <c r="D122" s="15" t="s">
        <v>279</v>
      </c>
      <c r="E122" s="15"/>
      <c r="F122" s="15"/>
      <c r="G122" s="15"/>
      <c r="H122" s="15"/>
      <c r="I122" s="15"/>
      <c r="J122" s="227"/>
      <c r="K122" s="228"/>
      <c r="L122" s="15"/>
      <c r="M122" s="15" t="s">
        <v>278</v>
      </c>
      <c r="N122" s="15" t="s">
        <v>279</v>
      </c>
      <c r="O122" s="15"/>
      <c r="P122" s="15"/>
      <c r="Q122" s="15"/>
      <c r="R122" s="15"/>
      <c r="S122" s="15"/>
      <c r="T122" s="227"/>
      <c r="U122" s="228"/>
      <c r="V122" s="15"/>
      <c r="W122" s="15" t="s">
        <v>278</v>
      </c>
      <c r="X122" s="15" t="s">
        <v>279</v>
      </c>
      <c r="Y122" s="15"/>
      <c r="Z122" s="15"/>
      <c r="AA122" s="15"/>
      <c r="AB122" s="15"/>
      <c r="AC122" s="15"/>
      <c r="AD122" s="227"/>
      <c r="AE122" s="228"/>
      <c r="AF122" s="15"/>
      <c r="AG122" s="15" t="s">
        <v>278</v>
      </c>
      <c r="AH122" s="15" t="s">
        <v>279</v>
      </c>
      <c r="AI122" s="15"/>
      <c r="AJ122" s="15"/>
      <c r="AK122" s="15"/>
      <c r="AL122" s="15"/>
      <c r="AM122" s="15"/>
      <c r="AN122" s="227"/>
    </row>
    <row r="123" spans="1:40" ht="12.75">
      <c r="A123" s="228"/>
      <c r="B123" s="244" t="s">
        <v>280</v>
      </c>
      <c r="C123" s="264">
        <f>C119*C121</f>
        <v>6</v>
      </c>
      <c r="D123" s="260">
        <f>C119*C120</f>
        <v>10.5</v>
      </c>
      <c r="E123" s="244" t="s">
        <v>229</v>
      </c>
      <c r="F123" s="15"/>
      <c r="G123" s="15"/>
      <c r="H123" s="15"/>
      <c r="I123" s="15"/>
      <c r="J123" s="227"/>
      <c r="K123" s="228"/>
      <c r="L123" s="244" t="s">
        <v>280</v>
      </c>
      <c r="M123" s="8" t="e">
        <f>M119*M121</f>
        <v>#VALUE!</v>
      </c>
      <c r="N123" s="260" t="e">
        <f>M119*M120</f>
        <v>#VALUE!</v>
      </c>
      <c r="O123" s="244" t="s">
        <v>229</v>
      </c>
      <c r="P123" s="15"/>
      <c r="Q123" s="15"/>
      <c r="R123" s="15"/>
      <c r="S123" s="15"/>
      <c r="T123" s="227"/>
      <c r="U123" s="228"/>
      <c r="V123" s="244" t="s">
        <v>280</v>
      </c>
      <c r="W123" s="264" t="e">
        <f>W119*W121</f>
        <v>#VALUE!</v>
      </c>
      <c r="X123" s="260" t="e">
        <f>W119*W120</f>
        <v>#VALUE!</v>
      </c>
      <c r="Y123" s="244" t="s">
        <v>229</v>
      </c>
      <c r="Z123" s="15"/>
      <c r="AA123" s="15"/>
      <c r="AB123" s="15"/>
      <c r="AC123" s="15"/>
      <c r="AD123" s="227"/>
      <c r="AE123" s="228"/>
      <c r="AF123" s="244" t="s">
        <v>280</v>
      </c>
      <c r="AG123" s="264" t="e">
        <f>AG119*AG121</f>
        <v>#VALUE!</v>
      </c>
      <c r="AH123" s="260" t="e">
        <f>AG119*AG120</f>
        <v>#VALUE!</v>
      </c>
      <c r="AI123" s="244" t="s">
        <v>229</v>
      </c>
      <c r="AJ123" s="15"/>
      <c r="AK123" s="15"/>
      <c r="AL123" s="15"/>
      <c r="AM123" s="15"/>
      <c r="AN123" s="227"/>
    </row>
    <row r="124" spans="1:40" ht="12.75">
      <c r="A124" s="228"/>
      <c r="B124" s="15"/>
      <c r="C124" s="15"/>
      <c r="D124" s="15"/>
      <c r="E124" s="15"/>
      <c r="F124" s="15"/>
      <c r="G124" s="15"/>
      <c r="H124" s="15"/>
      <c r="I124" s="15"/>
      <c r="J124" s="227"/>
      <c r="K124" s="228"/>
      <c r="L124" s="15"/>
      <c r="M124" s="15"/>
      <c r="N124" s="15"/>
      <c r="O124" s="15"/>
      <c r="P124" s="15"/>
      <c r="Q124" s="15"/>
      <c r="R124" s="15"/>
      <c r="S124" s="15"/>
      <c r="T124" s="227"/>
      <c r="U124" s="228"/>
      <c r="V124" s="15"/>
      <c r="W124" s="15"/>
      <c r="X124" s="15"/>
      <c r="Y124" s="15"/>
      <c r="Z124" s="15"/>
      <c r="AA124" s="15"/>
      <c r="AB124" s="15"/>
      <c r="AC124" s="15"/>
      <c r="AD124" s="227"/>
      <c r="AE124" s="228"/>
      <c r="AF124" s="15"/>
      <c r="AG124" s="15"/>
      <c r="AH124" s="15"/>
      <c r="AI124" s="15"/>
      <c r="AJ124" s="15"/>
      <c r="AK124" s="15"/>
      <c r="AL124" s="15"/>
      <c r="AM124" s="15"/>
      <c r="AN124" s="227"/>
    </row>
    <row r="125" spans="1:40" ht="12.75">
      <c r="A125" s="240" t="s">
        <v>281</v>
      </c>
      <c r="B125" s="241"/>
      <c r="C125" s="15"/>
      <c r="D125" s="15"/>
      <c r="E125" s="15"/>
      <c r="F125" s="15"/>
      <c r="G125" s="15"/>
      <c r="H125" s="15"/>
      <c r="I125" s="15"/>
      <c r="J125" s="227"/>
      <c r="K125" s="240" t="s">
        <v>281</v>
      </c>
      <c r="L125" s="241"/>
      <c r="M125" s="15"/>
      <c r="N125" s="15"/>
      <c r="O125" s="15"/>
      <c r="P125" s="15"/>
      <c r="Q125" s="15"/>
      <c r="R125" s="15"/>
      <c r="S125" s="15"/>
      <c r="T125" s="227"/>
      <c r="U125" s="240" t="s">
        <v>281</v>
      </c>
      <c r="V125" s="241"/>
      <c r="W125" s="15"/>
      <c r="X125" s="15"/>
      <c r="Y125" s="15"/>
      <c r="Z125" s="15"/>
      <c r="AA125" s="15"/>
      <c r="AB125" s="15"/>
      <c r="AC125" s="15"/>
      <c r="AD125" s="227"/>
      <c r="AE125" s="240" t="s">
        <v>281</v>
      </c>
      <c r="AF125" s="241"/>
      <c r="AG125" s="15"/>
      <c r="AH125" s="15"/>
      <c r="AI125" s="15"/>
      <c r="AJ125" s="15"/>
      <c r="AK125" s="15"/>
      <c r="AL125" s="15"/>
      <c r="AM125" s="15"/>
      <c r="AN125" s="227"/>
    </row>
    <row r="126" spans="1:40" ht="12.75">
      <c r="A126" s="228"/>
      <c r="B126" s="15"/>
      <c r="C126" s="15"/>
      <c r="D126" s="15"/>
      <c r="E126" s="15"/>
      <c r="F126" s="15" t="s">
        <v>282</v>
      </c>
      <c r="G126" s="15"/>
      <c r="H126" s="15"/>
      <c r="I126" s="15"/>
      <c r="J126" s="227"/>
      <c r="K126" s="228"/>
      <c r="L126" s="15"/>
      <c r="M126" s="15"/>
      <c r="N126" s="15"/>
      <c r="O126" s="15"/>
      <c r="P126" s="15" t="s">
        <v>282</v>
      </c>
      <c r="Q126" s="15"/>
      <c r="R126" s="15"/>
      <c r="S126" s="15"/>
      <c r="T126" s="227"/>
      <c r="U126" s="228"/>
      <c r="V126" s="15"/>
      <c r="W126" s="15"/>
      <c r="X126" s="15"/>
      <c r="Y126" s="15"/>
      <c r="Z126" s="15" t="s">
        <v>282</v>
      </c>
      <c r="AA126" s="15"/>
      <c r="AB126" s="15"/>
      <c r="AC126" s="15"/>
      <c r="AD126" s="227"/>
      <c r="AE126" s="228"/>
      <c r="AF126" s="15"/>
      <c r="AG126" s="15"/>
      <c r="AH126" s="15"/>
      <c r="AI126" s="15"/>
      <c r="AJ126" s="15" t="s">
        <v>282</v>
      </c>
      <c r="AK126" s="15"/>
      <c r="AL126" s="15"/>
      <c r="AM126" s="15"/>
      <c r="AN126" s="227"/>
    </row>
    <row r="127" spans="1:40" ht="12.75">
      <c r="A127" s="228"/>
      <c r="B127" s="15" t="s">
        <v>283</v>
      </c>
      <c r="C127" s="15" t="str">
        <f>D11</f>
        <v>Air cooled</v>
      </c>
      <c r="D127" s="15"/>
      <c r="E127" s="15"/>
      <c r="F127" s="15"/>
      <c r="G127" s="261" t="s">
        <v>266</v>
      </c>
      <c r="H127" s="262" t="s">
        <v>267</v>
      </c>
      <c r="I127" s="15"/>
      <c r="J127" s="227"/>
      <c r="K127" s="228"/>
      <c r="L127" s="15" t="s">
        <v>283</v>
      </c>
      <c r="M127" s="15" t="str">
        <f>N11</f>
        <v>Select condenser</v>
      </c>
      <c r="N127" s="15"/>
      <c r="O127" s="15"/>
      <c r="P127" s="15"/>
      <c r="Q127" s="261" t="s">
        <v>266</v>
      </c>
      <c r="R127" s="262" t="s">
        <v>267</v>
      </c>
      <c r="S127" s="15"/>
      <c r="T127" s="227"/>
      <c r="U127" s="228"/>
      <c r="V127" s="15" t="s">
        <v>283</v>
      </c>
      <c r="W127" s="15" t="str">
        <f>X11</f>
        <v>Select condenser</v>
      </c>
      <c r="X127" s="15"/>
      <c r="Y127" s="15"/>
      <c r="Z127" s="15"/>
      <c r="AA127" s="261" t="s">
        <v>266</v>
      </c>
      <c r="AB127" s="262" t="s">
        <v>267</v>
      </c>
      <c r="AC127" s="15"/>
      <c r="AD127" s="227"/>
      <c r="AE127" s="228"/>
      <c r="AF127" s="15" t="s">
        <v>283</v>
      </c>
      <c r="AG127" s="15" t="str">
        <f>AH11</f>
        <v>Select condenser</v>
      </c>
      <c r="AH127" s="15"/>
      <c r="AI127" s="15"/>
      <c r="AJ127" s="15"/>
      <c r="AK127" s="261" t="s">
        <v>266</v>
      </c>
      <c r="AL127" s="262" t="s">
        <v>267</v>
      </c>
      <c r="AM127" s="15"/>
      <c r="AN127" s="227"/>
    </row>
    <row r="128" spans="1:40" ht="12.75">
      <c r="A128" s="228"/>
      <c r="B128" s="15" t="s">
        <v>284</v>
      </c>
      <c r="C128" s="243">
        <f>C119+C119/C118</f>
        <v>42.09677419354839</v>
      </c>
      <c r="D128" s="15" t="s">
        <v>285</v>
      </c>
      <c r="E128" s="15"/>
      <c r="F128" s="15" t="s">
        <v>49</v>
      </c>
      <c r="G128" s="8">
        <v>0.1</v>
      </c>
      <c r="H128" s="263">
        <v>0.17</v>
      </c>
      <c r="I128" s="15" t="s">
        <v>269</v>
      </c>
      <c r="J128" s="227"/>
      <c r="K128" s="228"/>
      <c r="L128" s="15" t="s">
        <v>284</v>
      </c>
      <c r="M128" s="243">
        <f>M119+M119/M118</f>
        <v>0</v>
      </c>
      <c r="N128" s="15" t="s">
        <v>285</v>
      </c>
      <c r="O128" s="15"/>
      <c r="P128" s="15" t="s">
        <v>49</v>
      </c>
      <c r="Q128" s="8">
        <v>0.1</v>
      </c>
      <c r="R128" s="263">
        <v>0.17</v>
      </c>
      <c r="S128" s="15" t="s">
        <v>269</v>
      </c>
      <c r="T128" s="227"/>
      <c r="U128" s="228"/>
      <c r="V128" s="15" t="s">
        <v>284</v>
      </c>
      <c r="W128" s="243">
        <f>W119+W119/W118</f>
        <v>0</v>
      </c>
      <c r="X128" s="15" t="s">
        <v>285</v>
      </c>
      <c r="Y128" s="15"/>
      <c r="Z128" s="15" t="s">
        <v>49</v>
      </c>
      <c r="AA128" s="8">
        <v>0.1</v>
      </c>
      <c r="AB128" s="263">
        <v>0.17</v>
      </c>
      <c r="AC128" s="15" t="s">
        <v>269</v>
      </c>
      <c r="AD128" s="227"/>
      <c r="AE128" s="228"/>
      <c r="AF128" s="15" t="s">
        <v>284</v>
      </c>
      <c r="AG128" s="243">
        <f>AG119+AG119/AG118</f>
        <v>0</v>
      </c>
      <c r="AH128" s="15" t="s">
        <v>285</v>
      </c>
      <c r="AI128" s="15"/>
      <c r="AJ128" s="15" t="s">
        <v>49</v>
      </c>
      <c r="AK128" s="8">
        <v>0.1</v>
      </c>
      <c r="AL128" s="263">
        <v>0.17</v>
      </c>
      <c r="AM128" s="15" t="s">
        <v>269</v>
      </c>
      <c r="AN128" s="227"/>
    </row>
    <row r="129" spans="1:40" ht="12.75">
      <c r="A129" s="228"/>
      <c r="B129" s="15" t="s">
        <v>276</v>
      </c>
      <c r="C129" s="15">
        <f>IF(C127=F128,H128,IF(C127=F129,H129,IF(C127=F130,H130,IF(C127=F131,H131,"not found"))))</f>
        <v>0.17</v>
      </c>
      <c r="D129" s="15"/>
      <c r="E129" s="15"/>
      <c r="F129" s="15" t="s">
        <v>61</v>
      </c>
      <c r="G129" s="8">
        <v>0.15</v>
      </c>
      <c r="H129" s="263">
        <v>0.25</v>
      </c>
      <c r="I129" s="15" t="s">
        <v>269</v>
      </c>
      <c r="J129" s="227"/>
      <c r="K129" s="228"/>
      <c r="L129" s="15" t="s">
        <v>276</v>
      </c>
      <c r="M129" s="15" t="str">
        <f>IF(M127=P128,R128,IF(M127=P129,R129,IF(M127=P130,R130,IF(M127=P131,R131,"not found"))))</f>
        <v>not found</v>
      </c>
      <c r="N129" s="15"/>
      <c r="O129" s="15"/>
      <c r="P129" s="15" t="s">
        <v>61</v>
      </c>
      <c r="Q129" s="8">
        <v>0.15</v>
      </c>
      <c r="R129" s="263">
        <v>0.25</v>
      </c>
      <c r="S129" s="15" t="s">
        <v>269</v>
      </c>
      <c r="T129" s="227"/>
      <c r="U129" s="228"/>
      <c r="V129" s="15" t="s">
        <v>276</v>
      </c>
      <c r="W129" s="15" t="str">
        <f>IF(W127=Z128,AB128,IF(W127=Z129,AB129,IF(W127=Z130,AB130,IF(W127=Z131,AB131,"not found"))))</f>
        <v>not found</v>
      </c>
      <c r="X129" s="15"/>
      <c r="Y129" s="15"/>
      <c r="Z129" s="15" t="s">
        <v>61</v>
      </c>
      <c r="AA129" s="8">
        <v>0.15</v>
      </c>
      <c r="AB129" s="263">
        <v>0.25</v>
      </c>
      <c r="AC129" s="15" t="s">
        <v>269</v>
      </c>
      <c r="AD129" s="227"/>
      <c r="AE129" s="228"/>
      <c r="AF129" s="15" t="s">
        <v>276</v>
      </c>
      <c r="AG129" s="15" t="str">
        <f>IF(AG127=AJ128,AL128,IF(AG127=AJ129,AL129,IF(AG127=AJ130,AL130,IF(AG127=AJ131,AL131,"not found"))))</f>
        <v>not found</v>
      </c>
      <c r="AH129" s="15"/>
      <c r="AI129" s="15"/>
      <c r="AJ129" s="15" t="s">
        <v>61</v>
      </c>
      <c r="AK129" s="8">
        <v>0.15</v>
      </c>
      <c r="AL129" s="263">
        <v>0.25</v>
      </c>
      <c r="AM129" s="15" t="s">
        <v>269</v>
      </c>
      <c r="AN129" s="227"/>
    </row>
    <row r="130" spans="1:40" ht="12.75">
      <c r="A130" s="228"/>
      <c r="B130" s="15" t="s">
        <v>277</v>
      </c>
      <c r="C130" s="15">
        <f>IF(C127=F128,G128,IF(C127=F129,G129,IF(C127=F130,G130,IF(C127=F131,G131,"not found"))))</f>
        <v>0.1</v>
      </c>
      <c r="D130" s="15"/>
      <c r="E130" s="15"/>
      <c r="F130" s="15" t="s">
        <v>65</v>
      </c>
      <c r="G130" s="8">
        <v>0.15</v>
      </c>
      <c r="H130" s="263">
        <v>0.25</v>
      </c>
      <c r="I130" s="15" t="s">
        <v>269</v>
      </c>
      <c r="J130" s="227"/>
      <c r="K130" s="228"/>
      <c r="L130" s="15" t="s">
        <v>277</v>
      </c>
      <c r="M130" s="15" t="str">
        <f>IF(M127=P128,Q128,IF(M127=P129,Q129,IF(M127=P130,Q130,IF(M127=P131,Q131,"not found"))))</f>
        <v>not found</v>
      </c>
      <c r="N130" s="15"/>
      <c r="O130" s="15"/>
      <c r="P130" s="15" t="s">
        <v>65</v>
      </c>
      <c r="Q130" s="8">
        <v>0.15</v>
      </c>
      <c r="R130" s="263">
        <v>0.25</v>
      </c>
      <c r="S130" s="15" t="s">
        <v>269</v>
      </c>
      <c r="T130" s="227"/>
      <c r="U130" s="228"/>
      <c r="V130" s="15" t="s">
        <v>277</v>
      </c>
      <c r="W130" s="15" t="str">
        <f>IF(W127=Z128,AA128,IF(W127=Z129,AA129,IF(W127=Z130,AA130,IF(W127=Z131,AA131,"not found"))))</f>
        <v>not found</v>
      </c>
      <c r="X130" s="15"/>
      <c r="Y130" s="15"/>
      <c r="Z130" s="15" t="s">
        <v>65</v>
      </c>
      <c r="AA130" s="8">
        <v>0.15</v>
      </c>
      <c r="AB130" s="263">
        <v>0.25</v>
      </c>
      <c r="AC130" s="15" t="s">
        <v>269</v>
      </c>
      <c r="AD130" s="227"/>
      <c r="AE130" s="228"/>
      <c r="AF130" s="15" t="s">
        <v>277</v>
      </c>
      <c r="AG130" s="15" t="str">
        <f>IF(AG127=AJ128,AK128,IF(AG127=AJ129,AK129,IF(AG127=AJ130,AK130,IF(AG127=AJ131,AK131,"not found"))))</f>
        <v>not found</v>
      </c>
      <c r="AH130" s="15"/>
      <c r="AI130" s="15"/>
      <c r="AJ130" s="15" t="s">
        <v>65</v>
      </c>
      <c r="AK130" s="8">
        <v>0.15</v>
      </c>
      <c r="AL130" s="263">
        <v>0.25</v>
      </c>
      <c r="AM130" s="15" t="s">
        <v>269</v>
      </c>
      <c r="AN130" s="227"/>
    </row>
    <row r="131" spans="1:40" ht="12.75">
      <c r="A131" s="228"/>
      <c r="B131" s="15"/>
      <c r="C131" s="15" t="s">
        <v>278</v>
      </c>
      <c r="D131" s="15" t="s">
        <v>279</v>
      </c>
      <c r="E131" s="15"/>
      <c r="F131" s="15" t="s">
        <v>70</v>
      </c>
      <c r="G131" s="8">
        <v>0.2</v>
      </c>
      <c r="H131" s="263">
        <v>0.35</v>
      </c>
      <c r="I131" s="15" t="s">
        <v>269</v>
      </c>
      <c r="J131" s="227"/>
      <c r="K131" s="228"/>
      <c r="L131" s="15"/>
      <c r="M131" s="15" t="s">
        <v>278</v>
      </c>
      <c r="N131" s="15" t="s">
        <v>279</v>
      </c>
      <c r="O131" s="15"/>
      <c r="P131" s="15" t="s">
        <v>70</v>
      </c>
      <c r="Q131" s="8">
        <v>0.2</v>
      </c>
      <c r="R131" s="263">
        <v>0.35</v>
      </c>
      <c r="S131" s="15" t="s">
        <v>269</v>
      </c>
      <c r="T131" s="227"/>
      <c r="U131" s="228"/>
      <c r="V131" s="15"/>
      <c r="W131" s="15" t="s">
        <v>278</v>
      </c>
      <c r="X131" s="15" t="s">
        <v>279</v>
      </c>
      <c r="Y131" s="15"/>
      <c r="Z131" s="15" t="s">
        <v>70</v>
      </c>
      <c r="AA131" s="8">
        <v>0.2</v>
      </c>
      <c r="AB131" s="263">
        <v>0.35</v>
      </c>
      <c r="AC131" s="15" t="s">
        <v>269</v>
      </c>
      <c r="AD131" s="227"/>
      <c r="AE131" s="228"/>
      <c r="AF131" s="15"/>
      <c r="AG131" s="15" t="s">
        <v>278</v>
      </c>
      <c r="AH131" s="15" t="s">
        <v>279</v>
      </c>
      <c r="AI131" s="15"/>
      <c r="AJ131" s="15" t="s">
        <v>70</v>
      </c>
      <c r="AK131" s="8">
        <v>0.2</v>
      </c>
      <c r="AL131" s="263">
        <v>0.35</v>
      </c>
      <c r="AM131" s="15" t="s">
        <v>269</v>
      </c>
      <c r="AN131" s="227"/>
    </row>
    <row r="132" spans="1:40" ht="12.75">
      <c r="A132" s="228"/>
      <c r="B132" s="244" t="s">
        <v>286</v>
      </c>
      <c r="C132" s="8">
        <f>C130*C128</f>
        <v>4.209677419354839</v>
      </c>
      <c r="D132" s="260">
        <f>C129*C128</f>
        <v>7.156451612903227</v>
      </c>
      <c r="E132" s="244" t="s">
        <v>229</v>
      </c>
      <c r="F132" s="15"/>
      <c r="G132" s="15"/>
      <c r="H132" s="15"/>
      <c r="I132" s="15"/>
      <c r="J132" s="227"/>
      <c r="K132" s="228"/>
      <c r="L132" s="244" t="s">
        <v>286</v>
      </c>
      <c r="M132" s="8" t="e">
        <f>M128*M130</f>
        <v>#VALUE!</v>
      </c>
      <c r="N132" s="260" t="e">
        <f>M129*M128</f>
        <v>#VALUE!</v>
      </c>
      <c r="O132" s="244" t="s">
        <v>229</v>
      </c>
      <c r="P132" s="15"/>
      <c r="Q132" s="15"/>
      <c r="R132" s="15"/>
      <c r="S132" s="15"/>
      <c r="T132" s="227"/>
      <c r="U132" s="228"/>
      <c r="V132" s="244" t="s">
        <v>286</v>
      </c>
      <c r="W132" s="8" t="e">
        <f>W130*W128</f>
        <v>#VALUE!</v>
      </c>
      <c r="X132" s="260" t="e">
        <f>W129*W128</f>
        <v>#VALUE!</v>
      </c>
      <c r="Y132" s="244" t="s">
        <v>229</v>
      </c>
      <c r="Z132" s="15"/>
      <c r="AA132" s="15"/>
      <c r="AB132" s="15"/>
      <c r="AC132" s="15"/>
      <c r="AD132" s="227"/>
      <c r="AE132" s="228"/>
      <c r="AF132" s="244" t="s">
        <v>286</v>
      </c>
      <c r="AG132" s="8" t="e">
        <f>AG130*AG128</f>
        <v>#VALUE!</v>
      </c>
      <c r="AH132" s="260" t="e">
        <f>AG129*AG128</f>
        <v>#VALUE!</v>
      </c>
      <c r="AI132" s="244" t="s">
        <v>229</v>
      </c>
      <c r="AJ132" s="15"/>
      <c r="AK132" s="15"/>
      <c r="AL132" s="15"/>
      <c r="AM132" s="15"/>
      <c r="AN132" s="227"/>
    </row>
    <row r="133" spans="1:40" ht="12.75">
      <c r="A133" s="228"/>
      <c r="B133" s="15"/>
      <c r="C133" s="15"/>
      <c r="D133" s="15"/>
      <c r="E133" s="15"/>
      <c r="F133" s="15"/>
      <c r="G133" s="15"/>
      <c r="H133" s="15"/>
      <c r="I133" s="15"/>
      <c r="J133" s="227"/>
      <c r="K133" s="228"/>
      <c r="L133" s="15"/>
      <c r="M133" s="15"/>
      <c r="N133" s="15"/>
      <c r="O133" s="15"/>
      <c r="P133" s="15"/>
      <c r="Q133" s="15"/>
      <c r="R133" s="15"/>
      <c r="S133" s="15"/>
      <c r="T133" s="227"/>
      <c r="U133" s="228"/>
      <c r="V133" s="15"/>
      <c r="W133" s="15"/>
      <c r="X133" s="15"/>
      <c r="Y133" s="15"/>
      <c r="Z133" s="15"/>
      <c r="AA133" s="15"/>
      <c r="AB133" s="15"/>
      <c r="AC133" s="15"/>
      <c r="AD133" s="227"/>
      <c r="AE133" s="228"/>
      <c r="AF133" s="15"/>
      <c r="AG133" s="15"/>
      <c r="AH133" s="15"/>
      <c r="AI133" s="15"/>
      <c r="AJ133" s="15"/>
      <c r="AK133" s="15"/>
      <c r="AL133" s="15"/>
      <c r="AM133" s="15"/>
      <c r="AN133" s="227"/>
    </row>
    <row r="134" spans="1:40" ht="12.75">
      <c r="A134" s="240" t="s">
        <v>287</v>
      </c>
      <c r="B134" s="241"/>
      <c r="C134" s="15"/>
      <c r="D134" s="15"/>
      <c r="E134" s="15"/>
      <c r="F134" s="15"/>
      <c r="G134" s="15"/>
      <c r="H134" s="15"/>
      <c r="I134" s="15"/>
      <c r="J134" s="227"/>
      <c r="K134" s="240" t="s">
        <v>287</v>
      </c>
      <c r="L134" s="241"/>
      <c r="M134" s="15"/>
      <c r="N134" s="15"/>
      <c r="O134" s="15"/>
      <c r="P134" s="15"/>
      <c r="Q134" s="15"/>
      <c r="R134" s="15"/>
      <c r="S134" s="15"/>
      <c r="T134" s="227"/>
      <c r="U134" s="240" t="s">
        <v>287</v>
      </c>
      <c r="V134" s="241"/>
      <c r="W134" s="15"/>
      <c r="X134" s="15"/>
      <c r="Y134" s="15"/>
      <c r="Z134" s="15"/>
      <c r="AA134" s="15"/>
      <c r="AB134" s="15"/>
      <c r="AC134" s="15"/>
      <c r="AD134" s="227"/>
      <c r="AE134" s="240" t="s">
        <v>287</v>
      </c>
      <c r="AF134" s="241"/>
      <c r="AG134" s="15"/>
      <c r="AH134" s="15"/>
      <c r="AI134" s="15"/>
      <c r="AJ134" s="15"/>
      <c r="AK134" s="15"/>
      <c r="AL134" s="15"/>
      <c r="AM134" s="15"/>
      <c r="AN134" s="227"/>
    </row>
    <row r="135" spans="1:40" ht="12.75">
      <c r="A135" s="228"/>
      <c r="B135" s="15"/>
      <c r="C135" s="15"/>
      <c r="D135" s="15"/>
      <c r="E135" s="15"/>
      <c r="F135" s="15" t="s">
        <v>288</v>
      </c>
      <c r="G135" s="15"/>
      <c r="H135" s="15"/>
      <c r="I135" s="15"/>
      <c r="J135" s="227"/>
      <c r="K135" s="228"/>
      <c r="L135" s="15"/>
      <c r="M135" s="15"/>
      <c r="N135" s="15"/>
      <c r="O135" s="15"/>
      <c r="P135" s="15" t="s">
        <v>288</v>
      </c>
      <c r="Q135" s="15"/>
      <c r="R135" s="15"/>
      <c r="S135" s="15"/>
      <c r="T135" s="227"/>
      <c r="U135" s="228"/>
      <c r="V135" s="15"/>
      <c r="W135" s="15"/>
      <c r="X135" s="15"/>
      <c r="Y135" s="15"/>
      <c r="Z135" s="15" t="s">
        <v>288</v>
      </c>
      <c r="AA135" s="15"/>
      <c r="AB135" s="15"/>
      <c r="AC135" s="15"/>
      <c r="AD135" s="227"/>
      <c r="AE135" s="228"/>
      <c r="AF135" s="15"/>
      <c r="AG135" s="15"/>
      <c r="AH135" s="15"/>
      <c r="AI135" s="15"/>
      <c r="AJ135" s="15" t="s">
        <v>288</v>
      </c>
      <c r="AK135" s="15"/>
      <c r="AL135" s="15"/>
      <c r="AM135" s="15"/>
      <c r="AN135" s="227"/>
    </row>
    <row r="136" spans="1:40" ht="12.75">
      <c r="A136" s="228"/>
      <c r="B136" s="15" t="s">
        <v>289</v>
      </c>
      <c r="C136" s="15" t="str">
        <f>D12</f>
        <v>Scroll</v>
      </c>
      <c r="D136" s="15"/>
      <c r="E136" s="15"/>
      <c r="F136" s="15"/>
      <c r="G136" s="15"/>
      <c r="H136" s="15"/>
      <c r="I136" s="15"/>
      <c r="J136" s="227"/>
      <c r="K136" s="228"/>
      <c r="L136" s="15" t="s">
        <v>289</v>
      </c>
      <c r="M136" s="15" t="str">
        <f>N12</f>
        <v>Select compressor</v>
      </c>
      <c r="N136" s="15"/>
      <c r="O136" s="15"/>
      <c r="P136" s="15"/>
      <c r="Q136" s="15"/>
      <c r="R136" s="15"/>
      <c r="S136" s="15"/>
      <c r="T136" s="227"/>
      <c r="U136" s="228"/>
      <c r="V136" s="15" t="s">
        <v>289</v>
      </c>
      <c r="W136" s="15" t="str">
        <f>X12</f>
        <v>Select compressor</v>
      </c>
      <c r="X136" s="15"/>
      <c r="Y136" s="15"/>
      <c r="Z136" s="15"/>
      <c r="AA136" s="15"/>
      <c r="AB136" s="15"/>
      <c r="AC136" s="15"/>
      <c r="AD136" s="227"/>
      <c r="AE136" s="228"/>
      <c r="AF136" s="15" t="s">
        <v>289</v>
      </c>
      <c r="AG136" s="15" t="str">
        <f>AH12</f>
        <v>Select compressor</v>
      </c>
      <c r="AH136" s="15"/>
      <c r="AI136" s="15"/>
      <c r="AJ136" s="15"/>
      <c r="AK136" s="15"/>
      <c r="AL136" s="15"/>
      <c r="AM136" s="15"/>
      <c r="AN136" s="227"/>
    </row>
    <row r="137" spans="1:40" ht="12.75">
      <c r="A137" s="228"/>
      <c r="B137" s="15" t="s">
        <v>290</v>
      </c>
      <c r="C137" s="15">
        <f>C119/C118</f>
        <v>12.09677419354839</v>
      </c>
      <c r="D137" s="15" t="s">
        <v>291</v>
      </c>
      <c r="E137" s="15"/>
      <c r="F137" s="15" t="s">
        <v>57</v>
      </c>
      <c r="G137" s="15"/>
      <c r="H137" s="15">
        <v>0.02</v>
      </c>
      <c r="I137" s="15" t="s">
        <v>269</v>
      </c>
      <c r="J137" s="227"/>
      <c r="K137" s="228"/>
      <c r="L137" s="15" t="s">
        <v>290</v>
      </c>
      <c r="M137" s="15">
        <f>M119/M118</f>
        <v>0</v>
      </c>
      <c r="N137" s="15" t="s">
        <v>291</v>
      </c>
      <c r="O137" s="15"/>
      <c r="P137" s="15" t="s">
        <v>57</v>
      </c>
      <c r="Q137" s="15"/>
      <c r="R137" s="15">
        <v>0.02</v>
      </c>
      <c r="S137" s="15" t="s">
        <v>269</v>
      </c>
      <c r="T137" s="227"/>
      <c r="U137" s="228"/>
      <c r="V137" s="15" t="s">
        <v>290</v>
      </c>
      <c r="W137" s="15">
        <f>W119/W118</f>
        <v>0</v>
      </c>
      <c r="X137" s="15" t="s">
        <v>291</v>
      </c>
      <c r="Y137" s="15"/>
      <c r="Z137" s="15" t="s">
        <v>57</v>
      </c>
      <c r="AA137" s="15"/>
      <c r="AB137" s="15">
        <v>0.02</v>
      </c>
      <c r="AC137" s="15" t="s">
        <v>269</v>
      </c>
      <c r="AD137" s="227"/>
      <c r="AE137" s="228"/>
      <c r="AF137" s="15" t="s">
        <v>290</v>
      </c>
      <c r="AG137" s="15">
        <f>AG119/AG118</f>
        <v>0</v>
      </c>
      <c r="AH137" s="15" t="s">
        <v>291</v>
      </c>
      <c r="AI137" s="15"/>
      <c r="AJ137" s="15" t="s">
        <v>57</v>
      </c>
      <c r="AK137" s="15"/>
      <c r="AL137" s="15">
        <v>0.02</v>
      </c>
      <c r="AM137" s="15" t="s">
        <v>269</v>
      </c>
      <c r="AN137" s="227"/>
    </row>
    <row r="138" spans="1:40" ht="12.75">
      <c r="A138" s="228"/>
      <c r="B138" s="15" t="s">
        <v>292</v>
      </c>
      <c r="C138" s="15">
        <f>IF(C136=F137,H137,IF(C136=F138,H138,IF(C136=F139,H139,IF(C136=F140,H140,"not found"))))</f>
        <v>0.02</v>
      </c>
      <c r="D138" s="15"/>
      <c r="E138" s="15"/>
      <c r="F138" s="15" t="s">
        <v>66</v>
      </c>
      <c r="G138" s="15"/>
      <c r="H138" s="15">
        <v>0.05</v>
      </c>
      <c r="I138" s="15" t="s">
        <v>269</v>
      </c>
      <c r="J138" s="227"/>
      <c r="K138" s="228"/>
      <c r="L138" s="15" t="s">
        <v>292</v>
      </c>
      <c r="M138" s="15" t="str">
        <f>IF(M136=P137,R137,IF(M136=P138,R138,IF(M136=P139,R139,IF(M136=P140,R140,"not found"))))</f>
        <v>not found</v>
      </c>
      <c r="N138" s="15"/>
      <c r="O138" s="15"/>
      <c r="P138" s="15" t="s">
        <v>66</v>
      </c>
      <c r="Q138" s="15"/>
      <c r="R138" s="15">
        <v>0.05</v>
      </c>
      <c r="S138" s="15" t="s">
        <v>269</v>
      </c>
      <c r="T138" s="227"/>
      <c r="U138" s="228"/>
      <c r="V138" s="15" t="s">
        <v>292</v>
      </c>
      <c r="W138" s="15" t="str">
        <f>IF(W136=Z137,AB137,IF(W136=Z138,AB138,IF(W136=Z139,AB139,IF(W136=Z140,AB140,"not found"))))</f>
        <v>not found</v>
      </c>
      <c r="X138" s="15"/>
      <c r="Y138" s="15"/>
      <c r="Z138" s="15" t="s">
        <v>66</v>
      </c>
      <c r="AA138" s="15"/>
      <c r="AB138" s="15">
        <v>0.05</v>
      </c>
      <c r="AC138" s="15" t="s">
        <v>269</v>
      </c>
      <c r="AD138" s="227"/>
      <c r="AE138" s="228"/>
      <c r="AF138" s="15" t="s">
        <v>292</v>
      </c>
      <c r="AG138" s="15" t="str">
        <f>IF(AG136=AJ137,AL137,IF(AG136=AJ138,AL138,IF(AG136=AJ139,AL139,IF(AG136=AJ140,AL140,"not found"))))</f>
        <v>not found</v>
      </c>
      <c r="AH138" s="15"/>
      <c r="AI138" s="15"/>
      <c r="AJ138" s="15" t="s">
        <v>66</v>
      </c>
      <c r="AK138" s="15"/>
      <c r="AL138" s="15">
        <v>0.05</v>
      </c>
      <c r="AM138" s="15" t="s">
        <v>269</v>
      </c>
      <c r="AN138" s="227"/>
    </row>
    <row r="139" spans="1:40" ht="12.75">
      <c r="A139" s="228"/>
      <c r="B139" s="244" t="s">
        <v>293</v>
      </c>
      <c r="C139" s="244">
        <f>C137*C138</f>
        <v>0.2419354838709678</v>
      </c>
      <c r="D139" s="244" t="s">
        <v>229</v>
      </c>
      <c r="E139" s="15"/>
      <c r="F139" s="15" t="s">
        <v>71</v>
      </c>
      <c r="G139" s="15"/>
      <c r="H139" s="263">
        <v>0.075</v>
      </c>
      <c r="I139" s="15" t="s">
        <v>269</v>
      </c>
      <c r="J139" s="227"/>
      <c r="K139" s="228"/>
      <c r="L139" s="244" t="s">
        <v>293</v>
      </c>
      <c r="M139" s="244" t="e">
        <f>M137*M138</f>
        <v>#VALUE!</v>
      </c>
      <c r="N139" s="244" t="s">
        <v>229</v>
      </c>
      <c r="O139" s="15"/>
      <c r="P139" s="15" t="s">
        <v>71</v>
      </c>
      <c r="Q139" s="15"/>
      <c r="R139" s="263">
        <v>0.075</v>
      </c>
      <c r="S139" s="15" t="s">
        <v>269</v>
      </c>
      <c r="T139" s="227"/>
      <c r="U139" s="228"/>
      <c r="V139" s="244" t="s">
        <v>293</v>
      </c>
      <c r="W139" s="244" t="e">
        <f>W137*W138</f>
        <v>#VALUE!</v>
      </c>
      <c r="X139" s="244" t="s">
        <v>229</v>
      </c>
      <c r="Y139" s="15"/>
      <c r="Z139" s="15" t="s">
        <v>71</v>
      </c>
      <c r="AA139" s="15"/>
      <c r="AB139" s="263">
        <v>0.075</v>
      </c>
      <c r="AC139" s="15" t="s">
        <v>269</v>
      </c>
      <c r="AD139" s="227"/>
      <c r="AE139" s="228"/>
      <c r="AF139" s="244" t="s">
        <v>293</v>
      </c>
      <c r="AG139" s="244" t="e">
        <f>AG137*AG138</f>
        <v>#VALUE!</v>
      </c>
      <c r="AH139" s="244" t="s">
        <v>229</v>
      </c>
      <c r="AI139" s="15"/>
      <c r="AJ139" s="15" t="s">
        <v>71</v>
      </c>
      <c r="AK139" s="15"/>
      <c r="AL139" s="263">
        <v>0.075</v>
      </c>
      <c r="AM139" s="15" t="s">
        <v>269</v>
      </c>
      <c r="AN139" s="227"/>
    </row>
    <row r="140" spans="1:40" ht="12.75">
      <c r="A140" s="228"/>
      <c r="B140" s="15"/>
      <c r="C140" s="15"/>
      <c r="D140" s="15"/>
      <c r="E140" s="15"/>
      <c r="F140" s="15" t="s">
        <v>75</v>
      </c>
      <c r="G140" s="15"/>
      <c r="H140" s="15">
        <v>0.01</v>
      </c>
      <c r="I140" s="15" t="s">
        <v>269</v>
      </c>
      <c r="J140" s="227"/>
      <c r="K140" s="228"/>
      <c r="L140" s="15"/>
      <c r="M140" s="15"/>
      <c r="N140" s="15"/>
      <c r="O140" s="15"/>
      <c r="P140" s="15" t="s">
        <v>75</v>
      </c>
      <c r="Q140" s="15"/>
      <c r="R140" s="15">
        <v>0.01</v>
      </c>
      <c r="S140" s="15" t="s">
        <v>269</v>
      </c>
      <c r="T140" s="227"/>
      <c r="U140" s="228"/>
      <c r="V140" s="15"/>
      <c r="W140" s="15"/>
      <c r="X140" s="15"/>
      <c r="Y140" s="15"/>
      <c r="Z140" s="15" t="s">
        <v>75</v>
      </c>
      <c r="AA140" s="15"/>
      <c r="AB140" s="15">
        <v>0.01</v>
      </c>
      <c r="AC140" s="15" t="s">
        <v>269</v>
      </c>
      <c r="AD140" s="227"/>
      <c r="AE140" s="228"/>
      <c r="AF140" s="15"/>
      <c r="AG140" s="15"/>
      <c r="AH140" s="15"/>
      <c r="AI140" s="15"/>
      <c r="AJ140" s="15" t="s">
        <v>75</v>
      </c>
      <c r="AK140" s="15"/>
      <c r="AL140" s="15">
        <v>0.01</v>
      </c>
      <c r="AM140" s="15" t="s">
        <v>269</v>
      </c>
      <c r="AN140" s="227"/>
    </row>
    <row r="141" spans="1:40" ht="12.75">
      <c r="A141" s="228"/>
      <c r="B141" s="15"/>
      <c r="C141" s="15"/>
      <c r="D141" s="15"/>
      <c r="E141" s="15"/>
      <c r="F141" s="15"/>
      <c r="G141" s="15"/>
      <c r="H141" s="15"/>
      <c r="I141" s="15"/>
      <c r="J141" s="227"/>
      <c r="K141" s="228"/>
      <c r="L141" s="15"/>
      <c r="M141" s="15"/>
      <c r="N141" s="15"/>
      <c r="O141" s="15"/>
      <c r="P141" s="15"/>
      <c r="Q141" s="15"/>
      <c r="R141" s="15"/>
      <c r="S141" s="15"/>
      <c r="T141" s="227"/>
      <c r="U141" s="228"/>
      <c r="V141" s="15"/>
      <c r="W141" s="15"/>
      <c r="X141" s="15"/>
      <c r="Y141" s="15"/>
      <c r="Z141" s="15"/>
      <c r="AA141" s="15"/>
      <c r="AB141" s="15"/>
      <c r="AC141" s="15"/>
      <c r="AD141" s="227"/>
      <c r="AE141" s="228"/>
      <c r="AF141" s="15"/>
      <c r="AG141" s="15"/>
      <c r="AH141" s="15"/>
      <c r="AI141" s="15"/>
      <c r="AJ141" s="15"/>
      <c r="AK141" s="15"/>
      <c r="AL141" s="15"/>
      <c r="AM141" s="15"/>
      <c r="AN141" s="227"/>
    </row>
    <row r="142" spans="1:40" ht="12.75">
      <c r="A142" s="228"/>
      <c r="B142" s="15"/>
      <c r="C142" s="15"/>
      <c r="D142" s="15"/>
      <c r="E142" s="15"/>
      <c r="F142" s="15"/>
      <c r="G142" s="15"/>
      <c r="H142" s="15"/>
      <c r="I142" s="15"/>
      <c r="J142" s="227"/>
      <c r="K142" s="228"/>
      <c r="L142" s="15"/>
      <c r="M142" s="15"/>
      <c r="N142" s="15"/>
      <c r="O142" s="15"/>
      <c r="P142" s="15"/>
      <c r="Q142" s="15"/>
      <c r="R142" s="15"/>
      <c r="S142" s="15"/>
      <c r="T142" s="227"/>
      <c r="U142" s="228"/>
      <c r="V142" s="15"/>
      <c r="W142" s="15"/>
      <c r="X142" s="15"/>
      <c r="Y142" s="15"/>
      <c r="Z142" s="15"/>
      <c r="AA142" s="15"/>
      <c r="AB142" s="15"/>
      <c r="AC142" s="15"/>
      <c r="AD142" s="227"/>
      <c r="AE142" s="228"/>
      <c r="AF142" s="15"/>
      <c r="AG142" s="15"/>
      <c r="AH142" s="15"/>
      <c r="AI142" s="15"/>
      <c r="AJ142" s="15"/>
      <c r="AK142" s="15"/>
      <c r="AL142" s="15"/>
      <c r="AM142" s="15"/>
      <c r="AN142" s="227"/>
    </row>
    <row r="143" spans="1:40" ht="12.75">
      <c r="A143" s="265" t="s">
        <v>294</v>
      </c>
      <c r="B143" s="244"/>
      <c r="C143" s="8" t="s">
        <v>295</v>
      </c>
      <c r="D143" s="244" t="s">
        <v>296</v>
      </c>
      <c r="E143" s="15"/>
      <c r="F143" s="15"/>
      <c r="G143" s="15"/>
      <c r="H143" s="15"/>
      <c r="I143" s="15"/>
      <c r="J143" s="227"/>
      <c r="K143" s="265" t="s">
        <v>294</v>
      </c>
      <c r="L143" s="244"/>
      <c r="M143" s="8" t="s">
        <v>278</v>
      </c>
      <c r="N143" s="244" t="s">
        <v>279</v>
      </c>
      <c r="O143" s="15"/>
      <c r="P143" s="15"/>
      <c r="Q143" s="15"/>
      <c r="R143" s="15"/>
      <c r="S143" s="15"/>
      <c r="T143" s="227"/>
      <c r="U143" s="265" t="s">
        <v>294</v>
      </c>
      <c r="V143" s="244"/>
      <c r="W143" s="8" t="s">
        <v>295</v>
      </c>
      <c r="X143" s="244" t="s">
        <v>296</v>
      </c>
      <c r="Y143" s="15"/>
      <c r="Z143" s="15"/>
      <c r="AA143" s="15"/>
      <c r="AB143" s="15"/>
      <c r="AC143" s="15"/>
      <c r="AD143" s="227"/>
      <c r="AE143" s="265" t="s">
        <v>294</v>
      </c>
      <c r="AF143" s="244"/>
      <c r="AG143" s="8" t="s">
        <v>295</v>
      </c>
      <c r="AH143" s="244" t="s">
        <v>296</v>
      </c>
      <c r="AI143" s="15"/>
      <c r="AJ143" s="15"/>
      <c r="AK143" s="15"/>
      <c r="AL143" s="15"/>
      <c r="AM143" s="15"/>
      <c r="AN143" s="227"/>
    </row>
    <row r="144" spans="1:40" ht="12.75">
      <c r="A144" s="265"/>
      <c r="B144" s="244" t="s">
        <v>119</v>
      </c>
      <c r="C144" s="8">
        <f>C123</f>
        <v>6</v>
      </c>
      <c r="D144" s="260">
        <f>D123</f>
        <v>10.5</v>
      </c>
      <c r="E144" s="15"/>
      <c r="F144" s="15"/>
      <c r="G144" s="15"/>
      <c r="H144" s="15"/>
      <c r="I144" s="15"/>
      <c r="J144" s="227"/>
      <c r="K144" s="265"/>
      <c r="L144" s="244" t="s">
        <v>119</v>
      </c>
      <c r="M144" s="8" t="e">
        <f>M123</f>
        <v>#VALUE!</v>
      </c>
      <c r="N144" s="260" t="e">
        <f>N123</f>
        <v>#VALUE!</v>
      </c>
      <c r="O144" s="15"/>
      <c r="P144" s="15"/>
      <c r="Q144" s="15"/>
      <c r="R144" s="15"/>
      <c r="S144" s="15"/>
      <c r="T144" s="227"/>
      <c r="U144" s="265"/>
      <c r="V144" s="244" t="s">
        <v>119</v>
      </c>
      <c r="W144" s="8" t="e">
        <f>W123</f>
        <v>#VALUE!</v>
      </c>
      <c r="X144" s="260" t="e">
        <f>X123</f>
        <v>#VALUE!</v>
      </c>
      <c r="Y144" s="15"/>
      <c r="Z144" s="15"/>
      <c r="AA144" s="15"/>
      <c r="AB144" s="15"/>
      <c r="AC144" s="15"/>
      <c r="AD144" s="227"/>
      <c r="AE144" s="265"/>
      <c r="AF144" s="244" t="s">
        <v>119</v>
      </c>
      <c r="AG144" s="8" t="e">
        <f>AG123</f>
        <v>#VALUE!</v>
      </c>
      <c r="AH144" s="260" t="e">
        <f>AH123</f>
        <v>#VALUE!</v>
      </c>
      <c r="AI144" s="15"/>
      <c r="AJ144" s="15"/>
      <c r="AK144" s="15"/>
      <c r="AL144" s="15"/>
      <c r="AM144" s="15"/>
      <c r="AN144" s="227"/>
    </row>
    <row r="145" spans="1:40" ht="12.75">
      <c r="A145" s="265"/>
      <c r="B145" s="244" t="s">
        <v>120</v>
      </c>
      <c r="C145" s="8">
        <f>C132</f>
        <v>4.209677419354839</v>
      </c>
      <c r="D145" s="260">
        <f>D132</f>
        <v>7.156451612903227</v>
      </c>
      <c r="E145" s="15"/>
      <c r="F145" s="15"/>
      <c r="G145" s="15"/>
      <c r="H145" s="15"/>
      <c r="I145" s="15"/>
      <c r="J145" s="227"/>
      <c r="K145" s="265"/>
      <c r="L145" s="244" t="s">
        <v>120</v>
      </c>
      <c r="M145" s="8" t="e">
        <f>M132</f>
        <v>#VALUE!</v>
      </c>
      <c r="N145" s="260" t="e">
        <f>N132</f>
        <v>#VALUE!</v>
      </c>
      <c r="O145" s="15"/>
      <c r="P145" s="15"/>
      <c r="Q145" s="15"/>
      <c r="R145" s="15"/>
      <c r="S145" s="15"/>
      <c r="T145" s="227"/>
      <c r="U145" s="265"/>
      <c r="V145" s="244" t="s">
        <v>120</v>
      </c>
      <c r="W145" s="8" t="e">
        <f>W132</f>
        <v>#VALUE!</v>
      </c>
      <c r="X145" s="260" t="e">
        <f>X132</f>
        <v>#VALUE!</v>
      </c>
      <c r="Y145" s="15"/>
      <c r="Z145" s="15"/>
      <c r="AA145" s="15"/>
      <c r="AB145" s="15"/>
      <c r="AC145" s="15"/>
      <c r="AD145" s="227"/>
      <c r="AE145" s="265"/>
      <c r="AF145" s="244" t="s">
        <v>120</v>
      </c>
      <c r="AG145" s="8" t="e">
        <f>AG132</f>
        <v>#VALUE!</v>
      </c>
      <c r="AH145" s="260" t="e">
        <f>AH132</f>
        <v>#VALUE!</v>
      </c>
      <c r="AI145" s="15"/>
      <c r="AJ145" s="15"/>
      <c r="AK145" s="15"/>
      <c r="AL145" s="15"/>
      <c r="AM145" s="15"/>
      <c r="AN145" s="227"/>
    </row>
    <row r="146" spans="1:40" ht="12.75">
      <c r="A146" s="265"/>
      <c r="B146" s="244" t="s">
        <v>121</v>
      </c>
      <c r="C146" s="264">
        <f>D146</f>
        <v>0.2419354838709678</v>
      </c>
      <c r="D146" s="260">
        <f>C139</f>
        <v>0.2419354838709678</v>
      </c>
      <c r="E146" s="15"/>
      <c r="F146" s="15"/>
      <c r="G146" s="15"/>
      <c r="H146" s="15"/>
      <c r="I146" s="15"/>
      <c r="J146" s="227"/>
      <c r="K146" s="265"/>
      <c r="L146" s="244" t="s">
        <v>121</v>
      </c>
      <c r="M146" s="264" t="e">
        <f>N146</f>
        <v>#VALUE!</v>
      </c>
      <c r="N146" s="260" t="e">
        <f>M139</f>
        <v>#VALUE!</v>
      </c>
      <c r="O146" s="15"/>
      <c r="P146" s="15"/>
      <c r="Q146" s="15"/>
      <c r="R146" s="15"/>
      <c r="S146" s="15"/>
      <c r="T146" s="227"/>
      <c r="U146" s="265"/>
      <c r="V146" s="244" t="s">
        <v>121</v>
      </c>
      <c r="W146" s="264" t="e">
        <f>X146</f>
        <v>#VALUE!</v>
      </c>
      <c r="X146" s="260" t="e">
        <f>W139</f>
        <v>#VALUE!</v>
      </c>
      <c r="Y146" s="15"/>
      <c r="Z146" s="15"/>
      <c r="AA146" s="15"/>
      <c r="AB146" s="15"/>
      <c r="AC146" s="15"/>
      <c r="AD146" s="227"/>
      <c r="AE146" s="265"/>
      <c r="AF146" s="244" t="s">
        <v>121</v>
      </c>
      <c r="AG146" s="264" t="e">
        <f>AH146</f>
        <v>#VALUE!</v>
      </c>
      <c r="AH146" s="260" t="e">
        <f>AG139</f>
        <v>#VALUE!</v>
      </c>
      <c r="AI146" s="15"/>
      <c r="AJ146" s="15"/>
      <c r="AK146" s="15"/>
      <c r="AL146" s="15"/>
      <c r="AM146" s="15"/>
      <c r="AN146" s="227"/>
    </row>
    <row r="147" spans="1:40" ht="12.75">
      <c r="A147" s="265"/>
      <c r="B147" s="244" t="s">
        <v>122</v>
      </c>
      <c r="C147" s="264">
        <f>D147</f>
        <v>0.13438371617066605</v>
      </c>
      <c r="D147" s="260">
        <f>G49</f>
        <v>0.13438371617066605</v>
      </c>
      <c r="E147" s="15"/>
      <c r="F147" s="15"/>
      <c r="G147" s="15"/>
      <c r="H147" s="15"/>
      <c r="I147" s="15"/>
      <c r="J147" s="227"/>
      <c r="K147" s="265"/>
      <c r="L147" s="244" t="s">
        <v>122</v>
      </c>
      <c r="M147" s="264" t="e">
        <f>N147</f>
        <v>#N/A</v>
      </c>
      <c r="N147" s="260" t="e">
        <f>Q49</f>
        <v>#N/A</v>
      </c>
      <c r="O147" s="15"/>
      <c r="P147" s="15"/>
      <c r="Q147" s="15"/>
      <c r="R147" s="15"/>
      <c r="S147" s="15"/>
      <c r="T147" s="227"/>
      <c r="U147" s="265"/>
      <c r="V147" s="244" t="s">
        <v>122</v>
      </c>
      <c r="W147" s="264" t="e">
        <f>X147</f>
        <v>#N/A</v>
      </c>
      <c r="X147" s="260" t="e">
        <f>AA49</f>
        <v>#N/A</v>
      </c>
      <c r="Y147" s="15"/>
      <c r="Z147" s="15"/>
      <c r="AA147" s="15"/>
      <c r="AB147" s="15"/>
      <c r="AC147" s="15"/>
      <c r="AD147" s="227"/>
      <c r="AE147" s="265"/>
      <c r="AF147" s="244" t="s">
        <v>122</v>
      </c>
      <c r="AG147" s="264" t="e">
        <f>AH147</f>
        <v>#N/A</v>
      </c>
      <c r="AH147" s="260" t="e">
        <f>AK49</f>
        <v>#N/A</v>
      </c>
      <c r="AI147" s="15"/>
      <c r="AJ147" s="15"/>
      <c r="AK147" s="15"/>
      <c r="AL147" s="15"/>
      <c r="AM147" s="15"/>
      <c r="AN147" s="227"/>
    </row>
    <row r="148" spans="1:40" ht="12.75">
      <c r="A148" s="265"/>
      <c r="B148" s="244" t="s">
        <v>123</v>
      </c>
      <c r="C148" s="264">
        <f>D148</f>
        <v>29.43327535092908</v>
      </c>
      <c r="D148" s="260">
        <f>F107</f>
        <v>29.43327535092908</v>
      </c>
      <c r="E148" s="15"/>
      <c r="F148" s="15"/>
      <c r="G148" s="15"/>
      <c r="H148" s="15"/>
      <c r="I148" s="15"/>
      <c r="J148" s="227"/>
      <c r="K148" s="265"/>
      <c r="L148" s="244" t="s">
        <v>123</v>
      </c>
      <c r="M148" s="264">
        <f>N148</f>
        <v>0</v>
      </c>
      <c r="N148" s="260">
        <f>P107</f>
        <v>0</v>
      </c>
      <c r="O148" s="15"/>
      <c r="P148" s="15"/>
      <c r="Q148" s="15"/>
      <c r="R148" s="15"/>
      <c r="S148" s="15"/>
      <c r="T148" s="227"/>
      <c r="U148" s="265"/>
      <c r="V148" s="244" t="s">
        <v>123</v>
      </c>
      <c r="W148" s="264">
        <f>X148</f>
        <v>0</v>
      </c>
      <c r="X148" s="260">
        <f>Z107</f>
        <v>0</v>
      </c>
      <c r="Y148" s="15"/>
      <c r="Z148" s="15"/>
      <c r="AA148" s="15"/>
      <c r="AB148" s="15"/>
      <c r="AC148" s="15"/>
      <c r="AD148" s="227"/>
      <c r="AE148" s="265"/>
      <c r="AF148" s="244" t="s">
        <v>123</v>
      </c>
      <c r="AG148" s="264">
        <f>AH148</f>
        <v>0</v>
      </c>
      <c r="AH148" s="260">
        <f>AJ107</f>
        <v>0</v>
      </c>
      <c r="AI148" s="15"/>
      <c r="AJ148" s="15"/>
      <c r="AK148" s="15"/>
      <c r="AL148" s="15"/>
      <c r="AM148" s="15"/>
      <c r="AN148" s="227"/>
    </row>
    <row r="149" spans="1:40" ht="12.75">
      <c r="A149" s="265"/>
      <c r="B149" s="266" t="s">
        <v>297</v>
      </c>
      <c r="C149" s="267">
        <f>SUM(C144:C148)</f>
        <v>40.019271970325555</v>
      </c>
      <c r="D149" s="268">
        <f>SUM(D144:D148)</f>
        <v>47.46604616387394</v>
      </c>
      <c r="E149" s="15"/>
      <c r="F149" s="15"/>
      <c r="G149" s="15"/>
      <c r="H149" s="15"/>
      <c r="I149" s="15"/>
      <c r="J149" s="227"/>
      <c r="K149" s="265"/>
      <c r="L149" s="266" t="s">
        <v>297</v>
      </c>
      <c r="M149" s="269" t="e">
        <f>SUM(M144:M148)</f>
        <v>#VALUE!</v>
      </c>
      <c r="N149" s="268" t="e">
        <f>SUM(N144:N148)</f>
        <v>#VALUE!</v>
      </c>
      <c r="O149" s="15"/>
      <c r="P149" s="15"/>
      <c r="Q149" s="15"/>
      <c r="R149" s="15"/>
      <c r="S149" s="15"/>
      <c r="T149" s="227"/>
      <c r="U149" s="265"/>
      <c r="V149" s="266" t="s">
        <v>297</v>
      </c>
      <c r="W149" s="267" t="e">
        <f>SUM(W144:W148)</f>
        <v>#VALUE!</v>
      </c>
      <c r="X149" s="268" t="e">
        <f>SUM(X144:X148)</f>
        <v>#VALUE!</v>
      </c>
      <c r="Y149" s="15"/>
      <c r="Z149" s="15"/>
      <c r="AA149" s="15"/>
      <c r="AB149" s="15"/>
      <c r="AC149" s="15"/>
      <c r="AD149" s="227"/>
      <c r="AE149" s="265"/>
      <c r="AF149" s="266" t="s">
        <v>297</v>
      </c>
      <c r="AG149" s="267" t="e">
        <f>SUM(AG144:AG148)</f>
        <v>#VALUE!</v>
      </c>
      <c r="AH149" s="268" t="e">
        <f>SUM(AH144:AH148)</f>
        <v>#VALUE!</v>
      </c>
      <c r="AI149" s="15"/>
      <c r="AJ149" s="15"/>
      <c r="AK149" s="15"/>
      <c r="AL149" s="15"/>
      <c r="AM149" s="15"/>
      <c r="AN149" s="227"/>
    </row>
    <row r="150" spans="1:40" ht="12.75">
      <c r="A150" s="228"/>
      <c r="B150" s="15"/>
      <c r="C150" s="15"/>
      <c r="D150" s="15"/>
      <c r="E150" s="15"/>
      <c r="F150" s="15"/>
      <c r="G150" s="15"/>
      <c r="H150" s="15"/>
      <c r="I150" s="15"/>
      <c r="J150" s="227"/>
      <c r="K150" s="228"/>
      <c r="L150" s="15"/>
      <c r="M150" s="15"/>
      <c r="N150" s="15"/>
      <c r="O150" s="15"/>
      <c r="P150" s="15"/>
      <c r="Q150" s="15"/>
      <c r="R150" s="15"/>
      <c r="S150" s="15"/>
      <c r="T150" s="227"/>
      <c r="U150" s="228"/>
      <c r="V150" s="15"/>
      <c r="W150" s="15"/>
      <c r="X150" s="15"/>
      <c r="Y150" s="15"/>
      <c r="Z150" s="15"/>
      <c r="AA150" s="15"/>
      <c r="AB150" s="15"/>
      <c r="AC150" s="15"/>
      <c r="AD150" s="227"/>
      <c r="AE150" s="228"/>
      <c r="AF150" s="15"/>
      <c r="AG150" s="15"/>
      <c r="AH150" s="15"/>
      <c r="AI150" s="15"/>
      <c r="AJ150" s="15"/>
      <c r="AK150" s="15"/>
      <c r="AL150" s="15"/>
      <c r="AM150" s="15"/>
      <c r="AN150" s="227"/>
    </row>
    <row r="151" spans="1:40" ht="12.75">
      <c r="A151" s="228"/>
      <c r="B151" s="15"/>
      <c r="C151" s="15"/>
      <c r="D151" s="15"/>
      <c r="E151" s="15"/>
      <c r="F151" s="15"/>
      <c r="G151" s="15"/>
      <c r="H151" s="15"/>
      <c r="I151" s="15"/>
      <c r="J151" s="227"/>
      <c r="K151" s="228"/>
      <c r="L151" s="15"/>
      <c r="M151" s="15"/>
      <c r="N151" s="15"/>
      <c r="O151" s="15"/>
      <c r="P151" s="15"/>
      <c r="Q151" s="15"/>
      <c r="R151" s="15"/>
      <c r="S151" s="15"/>
      <c r="T151" s="227"/>
      <c r="U151" s="228"/>
      <c r="V151" s="15"/>
      <c r="W151" s="15"/>
      <c r="X151" s="15"/>
      <c r="Y151" s="15"/>
      <c r="Z151" s="15"/>
      <c r="AA151" s="15"/>
      <c r="AB151" s="15"/>
      <c r="AC151" s="15"/>
      <c r="AD151" s="227"/>
      <c r="AE151" s="228"/>
      <c r="AF151" s="15"/>
      <c r="AG151" s="15"/>
      <c r="AH151" s="15"/>
      <c r="AI151" s="15"/>
      <c r="AJ151" s="15"/>
      <c r="AK151" s="15"/>
      <c r="AL151" s="15"/>
      <c r="AM151" s="15"/>
      <c r="AN151" s="227"/>
    </row>
    <row r="152" spans="1:40" ht="12.75">
      <c r="A152" s="270" t="s">
        <v>298</v>
      </c>
      <c r="B152" s="271" t="s">
        <v>299</v>
      </c>
      <c r="C152" s="271">
        <f>VLOOKUP(D3,Calcs!$B$5:$N$31,11,FALSE)</f>
        <v>100</v>
      </c>
      <c r="D152" s="15"/>
      <c r="E152" s="15"/>
      <c r="F152" s="15"/>
      <c r="G152" s="15"/>
      <c r="H152" s="15"/>
      <c r="I152" s="15"/>
      <c r="J152" s="227"/>
      <c r="K152" s="270" t="s">
        <v>298</v>
      </c>
      <c r="L152" s="271" t="s">
        <v>299</v>
      </c>
      <c r="M152" s="271" t="e">
        <f>VLOOKUP(N3,Calcs!$B$5:$N$31,11,FALSE)</f>
        <v>#N/A</v>
      </c>
      <c r="N152" s="15"/>
      <c r="O152" s="15"/>
      <c r="P152" s="15"/>
      <c r="Q152" s="15"/>
      <c r="R152" s="15"/>
      <c r="S152" s="15"/>
      <c r="T152" s="227"/>
      <c r="U152" s="270" t="s">
        <v>298</v>
      </c>
      <c r="V152" s="271" t="s">
        <v>299</v>
      </c>
      <c r="W152" s="271" t="e">
        <f>VLOOKUP(X3,Calcs!$B$5:$N$31,11,FALSE)</f>
        <v>#N/A</v>
      </c>
      <c r="X152" s="15"/>
      <c r="Y152" s="15"/>
      <c r="Z152" s="15"/>
      <c r="AA152" s="15"/>
      <c r="AB152" s="15"/>
      <c r="AC152" s="15"/>
      <c r="AD152" s="227"/>
      <c r="AE152" s="270" t="s">
        <v>298</v>
      </c>
      <c r="AF152" s="271" t="s">
        <v>299</v>
      </c>
      <c r="AG152" s="271" t="e">
        <f>VLOOKUP(AH3,Calcs!$B$5:$N$31,11,FALSE)</f>
        <v>#N/A</v>
      </c>
      <c r="AH152" s="15"/>
      <c r="AI152" s="15"/>
      <c r="AJ152" s="15"/>
      <c r="AK152" s="15"/>
      <c r="AL152" s="15"/>
      <c r="AM152" s="15"/>
      <c r="AN152" s="227"/>
    </row>
    <row r="153" spans="1:40" ht="12.75">
      <c r="A153" s="270"/>
      <c r="B153" s="271" t="s">
        <v>300</v>
      </c>
      <c r="C153" s="271">
        <f>VLOOKUP(D3,Calcs!$B$5:$N$31,12,FALSE)</f>
        <v>0</v>
      </c>
      <c r="D153" s="15"/>
      <c r="E153" s="15"/>
      <c r="F153" s="15"/>
      <c r="G153" s="15"/>
      <c r="H153" s="15"/>
      <c r="I153" s="15"/>
      <c r="J153" s="227"/>
      <c r="K153" s="270"/>
      <c r="L153" s="271" t="s">
        <v>300</v>
      </c>
      <c r="M153" s="271" t="e">
        <f>VLOOKUP(N3,Calcs!$B$5:$N$31,12,FALSE)</f>
        <v>#N/A</v>
      </c>
      <c r="N153" s="15"/>
      <c r="O153" s="15"/>
      <c r="P153" s="15"/>
      <c r="Q153" s="15"/>
      <c r="R153" s="15"/>
      <c r="S153" s="15"/>
      <c r="T153" s="227"/>
      <c r="U153" s="270"/>
      <c r="V153" s="271" t="s">
        <v>300</v>
      </c>
      <c r="W153" s="271" t="e">
        <f>VLOOKUP(X3,Calcs!$B$5:$N$31,12,FALSE)</f>
        <v>#N/A</v>
      </c>
      <c r="X153" s="15"/>
      <c r="Y153" s="15"/>
      <c r="Z153" s="15"/>
      <c r="AA153" s="15"/>
      <c r="AB153" s="15"/>
      <c r="AC153" s="15"/>
      <c r="AD153" s="227"/>
      <c r="AE153" s="270"/>
      <c r="AF153" s="271" t="s">
        <v>300</v>
      </c>
      <c r="AG153" s="271" t="e">
        <f>VLOOKUP(AH3,Calcs!$B$5:$N$31,12,FALSE)</f>
        <v>#N/A</v>
      </c>
      <c r="AH153" s="15"/>
      <c r="AI153" s="15"/>
      <c r="AJ153" s="15"/>
      <c r="AK153" s="15"/>
      <c r="AL153" s="15"/>
      <c r="AM153" s="15"/>
      <c r="AN153" s="227"/>
    </row>
    <row r="154" spans="1:40" ht="12.75">
      <c r="A154" s="270"/>
      <c r="B154" s="271" t="s">
        <v>124</v>
      </c>
      <c r="C154" s="271">
        <f>VLOOKUP(D3,Calcs!$B$5:$N$31,13,FALSE)</f>
        <v>0</v>
      </c>
      <c r="D154" s="15"/>
      <c r="E154" s="15"/>
      <c r="F154" s="15"/>
      <c r="G154" s="15"/>
      <c r="H154" s="15"/>
      <c r="I154" s="15"/>
      <c r="J154" s="227"/>
      <c r="K154" s="270"/>
      <c r="L154" s="271" t="s">
        <v>124</v>
      </c>
      <c r="M154" s="271" t="e">
        <f>VLOOKUP(N3,Calcs!$B$5:$N$31,13,FALSE)</f>
        <v>#N/A</v>
      </c>
      <c r="N154" s="15"/>
      <c r="O154" s="15"/>
      <c r="P154" s="15"/>
      <c r="Q154" s="15"/>
      <c r="R154" s="15"/>
      <c r="S154" s="15"/>
      <c r="T154" s="227"/>
      <c r="U154" s="270"/>
      <c r="V154" s="271" t="s">
        <v>124</v>
      </c>
      <c r="W154" s="271" t="e">
        <f>VLOOKUP(X3,Calcs!$B$5:$N$31,13,FALSE)</f>
        <v>#N/A</v>
      </c>
      <c r="X154" s="15"/>
      <c r="Y154" s="15"/>
      <c r="Z154" s="15"/>
      <c r="AA154" s="15"/>
      <c r="AB154" s="15"/>
      <c r="AC154" s="15"/>
      <c r="AD154" s="227"/>
      <c r="AE154" s="270"/>
      <c r="AF154" s="271" t="s">
        <v>124</v>
      </c>
      <c r="AG154" s="271" t="e">
        <f>VLOOKUP(AH3,Calcs!$B$5:$N$31,13,FALSE)</f>
        <v>#N/A</v>
      </c>
      <c r="AH154" s="15"/>
      <c r="AI154" s="15"/>
      <c r="AJ154" s="15"/>
      <c r="AK154" s="15"/>
      <c r="AL154" s="15"/>
      <c r="AM154" s="15"/>
      <c r="AN154" s="227"/>
    </row>
    <row r="155" spans="1:40" ht="12.75">
      <c r="A155" s="270"/>
      <c r="B155" s="271"/>
      <c r="C155" s="9" t="s">
        <v>278</v>
      </c>
      <c r="D155" s="272" t="s">
        <v>279</v>
      </c>
      <c r="E155" s="15"/>
      <c r="F155" s="15"/>
      <c r="G155" s="15"/>
      <c r="H155" s="15"/>
      <c r="I155" s="15"/>
      <c r="J155" s="227"/>
      <c r="K155" s="270"/>
      <c r="L155" s="271"/>
      <c r="M155" s="9" t="s">
        <v>278</v>
      </c>
      <c r="N155" s="272" t="s">
        <v>279</v>
      </c>
      <c r="O155" s="15"/>
      <c r="P155" s="15"/>
      <c r="Q155" s="15"/>
      <c r="R155" s="15"/>
      <c r="S155" s="15"/>
      <c r="T155" s="227"/>
      <c r="U155" s="270"/>
      <c r="V155" s="271"/>
      <c r="W155" s="9" t="s">
        <v>278</v>
      </c>
      <c r="X155" s="272" t="s">
        <v>279</v>
      </c>
      <c r="Y155" s="15"/>
      <c r="Z155" s="15"/>
      <c r="AA155" s="15"/>
      <c r="AB155" s="15"/>
      <c r="AC155" s="15"/>
      <c r="AD155" s="227"/>
      <c r="AE155" s="270"/>
      <c r="AF155" s="271"/>
      <c r="AG155" s="9" t="s">
        <v>278</v>
      </c>
      <c r="AH155" s="272" t="s">
        <v>279</v>
      </c>
      <c r="AI155" s="15"/>
      <c r="AJ155" s="15"/>
      <c r="AK155" s="15"/>
      <c r="AL155" s="15"/>
      <c r="AM155" s="15"/>
      <c r="AN155" s="227"/>
    </row>
    <row r="156" spans="1:40" ht="12.75">
      <c r="A156" s="270" t="s">
        <v>301</v>
      </c>
      <c r="B156" s="271" t="s">
        <v>299</v>
      </c>
      <c r="C156" s="273">
        <f>C$149*C152/100</f>
        <v>40.019271970325555</v>
      </c>
      <c r="D156" s="274">
        <f>D$149*C152/100</f>
        <v>47.46604616387394</v>
      </c>
      <c r="E156" s="15"/>
      <c r="F156" s="15"/>
      <c r="G156" s="15"/>
      <c r="H156" s="15"/>
      <c r="I156" s="15"/>
      <c r="J156" s="227"/>
      <c r="K156" s="270" t="s">
        <v>301</v>
      </c>
      <c r="L156" s="271" t="s">
        <v>299</v>
      </c>
      <c r="M156" s="273" t="e">
        <f>M$149*M152/100</f>
        <v>#VALUE!</v>
      </c>
      <c r="N156" s="274" t="e">
        <f>N$149*M152/100</f>
        <v>#VALUE!</v>
      </c>
      <c r="O156" s="15"/>
      <c r="P156" s="15"/>
      <c r="Q156" s="15"/>
      <c r="R156" s="15"/>
      <c r="S156" s="15"/>
      <c r="T156" s="227"/>
      <c r="U156" s="270" t="s">
        <v>301</v>
      </c>
      <c r="V156" s="271" t="s">
        <v>299</v>
      </c>
      <c r="W156" s="273" t="e">
        <f>W$149*W152/100</f>
        <v>#VALUE!</v>
      </c>
      <c r="X156" s="274" t="e">
        <f>X$149*W152/100</f>
        <v>#VALUE!</v>
      </c>
      <c r="Y156" s="15"/>
      <c r="Z156" s="15"/>
      <c r="AA156" s="15"/>
      <c r="AB156" s="15"/>
      <c r="AC156" s="15"/>
      <c r="AD156" s="227"/>
      <c r="AE156" s="270" t="s">
        <v>301</v>
      </c>
      <c r="AF156" s="271" t="s">
        <v>299</v>
      </c>
      <c r="AG156" s="273" t="e">
        <f>AG$149*AG152/100</f>
        <v>#VALUE!</v>
      </c>
      <c r="AH156" s="274" t="e">
        <f>AH$149*AG152/100</f>
        <v>#VALUE!</v>
      </c>
      <c r="AI156" s="15"/>
      <c r="AJ156" s="15"/>
      <c r="AK156" s="15"/>
      <c r="AL156" s="15"/>
      <c r="AM156" s="15"/>
      <c r="AN156" s="227"/>
    </row>
    <row r="157" spans="1:40" ht="12.75">
      <c r="A157" s="270"/>
      <c r="B157" s="271" t="s">
        <v>300</v>
      </c>
      <c r="C157" s="273">
        <f>C$149*C153/100</f>
        <v>0</v>
      </c>
      <c r="D157" s="274">
        <f>D$149*C153/100</f>
        <v>0</v>
      </c>
      <c r="E157" s="15"/>
      <c r="F157" s="15"/>
      <c r="G157" s="15"/>
      <c r="H157" s="15"/>
      <c r="I157" s="15"/>
      <c r="J157" s="227"/>
      <c r="K157" s="270"/>
      <c r="L157" s="271" t="s">
        <v>300</v>
      </c>
      <c r="M157" s="273" t="e">
        <f>M$149*M153/100</f>
        <v>#VALUE!</v>
      </c>
      <c r="N157" s="274" t="e">
        <f>N$149*M153/100</f>
        <v>#VALUE!</v>
      </c>
      <c r="O157" s="15"/>
      <c r="P157" s="15"/>
      <c r="Q157" s="15"/>
      <c r="R157" s="15"/>
      <c r="S157" s="15"/>
      <c r="T157" s="227"/>
      <c r="U157" s="270"/>
      <c r="V157" s="271" t="s">
        <v>300</v>
      </c>
      <c r="W157" s="273" t="e">
        <f>W$149*W153/100</f>
        <v>#VALUE!</v>
      </c>
      <c r="X157" s="274" t="e">
        <f>X$149*W153/100</f>
        <v>#VALUE!</v>
      </c>
      <c r="Y157" s="15"/>
      <c r="Z157" s="15"/>
      <c r="AA157" s="15"/>
      <c r="AB157" s="15"/>
      <c r="AC157" s="15"/>
      <c r="AD157" s="227"/>
      <c r="AE157" s="270"/>
      <c r="AF157" s="271" t="s">
        <v>300</v>
      </c>
      <c r="AG157" s="273" t="e">
        <f>AG$149*AG153/100</f>
        <v>#VALUE!</v>
      </c>
      <c r="AH157" s="274" t="e">
        <f>AH$149*AG153/100</f>
        <v>#VALUE!</v>
      </c>
      <c r="AI157" s="15"/>
      <c r="AJ157" s="15"/>
      <c r="AK157" s="15"/>
      <c r="AL157" s="15"/>
      <c r="AM157" s="15"/>
      <c r="AN157" s="227"/>
    </row>
    <row r="158" spans="1:40" ht="12.75">
      <c r="A158" s="270"/>
      <c r="B158" s="271" t="s">
        <v>124</v>
      </c>
      <c r="C158" s="273">
        <f>C$149*C154/100</f>
        <v>0</v>
      </c>
      <c r="D158" s="274">
        <f>D$149*C154/100</f>
        <v>0</v>
      </c>
      <c r="E158" s="15"/>
      <c r="F158" s="15"/>
      <c r="G158" s="15"/>
      <c r="H158" s="15"/>
      <c r="I158" s="15"/>
      <c r="J158" s="227"/>
      <c r="K158" s="270"/>
      <c r="L158" s="271" t="s">
        <v>124</v>
      </c>
      <c r="M158" s="273" t="e">
        <f>M$149*M154/100</f>
        <v>#VALUE!</v>
      </c>
      <c r="N158" s="274" t="e">
        <f>N$149*M154/100</f>
        <v>#VALUE!</v>
      </c>
      <c r="O158" s="15"/>
      <c r="P158" s="15"/>
      <c r="Q158" s="15"/>
      <c r="R158" s="15"/>
      <c r="S158" s="15"/>
      <c r="T158" s="227"/>
      <c r="U158" s="270"/>
      <c r="V158" s="271" t="s">
        <v>124</v>
      </c>
      <c r="W158" s="273" t="e">
        <f>W$149*W154/100</f>
        <v>#VALUE!</v>
      </c>
      <c r="X158" s="274" t="e">
        <f>X$149*W154/100</f>
        <v>#VALUE!</v>
      </c>
      <c r="Y158" s="15"/>
      <c r="Z158" s="15"/>
      <c r="AA158" s="15"/>
      <c r="AB158" s="15"/>
      <c r="AC158" s="15"/>
      <c r="AD158" s="227"/>
      <c r="AE158" s="270"/>
      <c r="AF158" s="271" t="s">
        <v>124</v>
      </c>
      <c r="AG158" s="273" t="e">
        <f>AG$149*AG154/100</f>
        <v>#VALUE!</v>
      </c>
      <c r="AH158" s="274" t="e">
        <f>AH$149*AG154/100</f>
        <v>#VALUE!</v>
      </c>
      <c r="AI158" s="15"/>
      <c r="AJ158" s="15"/>
      <c r="AK158" s="15"/>
      <c r="AL158" s="15"/>
      <c r="AM158" s="15"/>
      <c r="AN158" s="227"/>
    </row>
    <row r="159" spans="1:40" ht="12.75">
      <c r="A159" s="275"/>
      <c r="B159" s="276" t="s">
        <v>297</v>
      </c>
      <c r="C159" s="277">
        <f>SUM(C156:C158)</f>
        <v>40.019271970325555</v>
      </c>
      <c r="D159" s="278">
        <f>SUM(D156:D158)</f>
        <v>47.46604616387394</v>
      </c>
      <c r="E159" s="279"/>
      <c r="F159" s="279"/>
      <c r="G159" s="279"/>
      <c r="H159" s="279"/>
      <c r="I159" s="279"/>
      <c r="J159" s="280"/>
      <c r="K159" s="275"/>
      <c r="L159" s="276" t="s">
        <v>297</v>
      </c>
      <c r="M159" s="277" t="e">
        <f>SUM(M156:M158)</f>
        <v>#VALUE!</v>
      </c>
      <c r="N159" s="278" t="e">
        <f>SUM(N156:N158)</f>
        <v>#VALUE!</v>
      </c>
      <c r="O159" s="279"/>
      <c r="P159" s="279"/>
      <c r="Q159" s="279"/>
      <c r="R159" s="279"/>
      <c r="S159" s="279"/>
      <c r="T159" s="280"/>
      <c r="U159" s="275"/>
      <c r="V159" s="276" t="s">
        <v>297</v>
      </c>
      <c r="W159" s="277" t="e">
        <f>SUM(W156:W158)</f>
        <v>#VALUE!</v>
      </c>
      <c r="X159" s="278" t="e">
        <f>SUM(X156:X158)</f>
        <v>#VALUE!</v>
      </c>
      <c r="Y159" s="279"/>
      <c r="Z159" s="279"/>
      <c r="AA159" s="279"/>
      <c r="AB159" s="279"/>
      <c r="AC159" s="279"/>
      <c r="AD159" s="280"/>
      <c r="AE159" s="275"/>
      <c r="AF159" s="276" t="s">
        <v>297</v>
      </c>
      <c r="AG159" s="277" t="e">
        <f>SUM(AG156:AG158)</f>
        <v>#VALUE!</v>
      </c>
      <c r="AH159" s="278" t="e">
        <f>SUM(AH156:AH158)</f>
        <v>#VALUE!</v>
      </c>
      <c r="AI159" s="279"/>
      <c r="AJ159" s="279"/>
      <c r="AK159" s="279"/>
      <c r="AL159" s="279"/>
      <c r="AM159" s="279"/>
      <c r="AN159" s="280"/>
    </row>
    <row r="160" ht="12.75">
      <c r="K160" s="228"/>
    </row>
    <row r="161" ht="12.75">
      <c r="K161" s="228"/>
    </row>
    <row r="162" ht="12.75">
      <c r="K162" s="228"/>
    </row>
    <row r="163" ht="12.75">
      <c r="K163" s="228"/>
    </row>
    <row r="164" ht="12.75">
      <c r="K164" s="228"/>
    </row>
    <row r="165" ht="12.75">
      <c r="K165" s="228"/>
    </row>
    <row r="166" ht="12.75">
      <c r="K166" s="228"/>
    </row>
    <row r="167" ht="12.75">
      <c r="K167" s="228"/>
    </row>
    <row r="168" ht="12.75">
      <c r="K168" s="228"/>
    </row>
    <row r="169" ht="12.75">
      <c r="K169" s="228"/>
    </row>
    <row r="170" ht="12.75">
      <c r="K170" s="228"/>
    </row>
    <row r="171" ht="12.75">
      <c r="K171" s="228"/>
    </row>
    <row r="172" ht="12.75">
      <c r="K172" s="228"/>
    </row>
    <row r="173" ht="12.75">
      <c r="K173" s="228"/>
    </row>
    <row r="174" ht="12.75">
      <c r="K174" s="228"/>
    </row>
    <row r="175" ht="12.75">
      <c r="K175" s="228"/>
    </row>
    <row r="176" ht="12.75">
      <c r="K176" s="228"/>
    </row>
    <row r="177" ht="12.75">
      <c r="K177" s="228"/>
    </row>
    <row r="178" ht="12.75">
      <c r="K178" s="228"/>
    </row>
    <row r="179" ht="12.75">
      <c r="K179" s="228"/>
    </row>
    <row r="180" ht="12.75">
      <c r="K180" s="228"/>
    </row>
    <row r="181" ht="12.75">
      <c r="K181" s="228"/>
    </row>
    <row r="182" ht="12.75">
      <c r="K182" s="228"/>
    </row>
    <row r="183" ht="12.75">
      <c r="K183" s="228"/>
    </row>
    <row r="184" ht="12.75">
      <c r="K184" s="228"/>
    </row>
    <row r="185" ht="12.75">
      <c r="K185" s="228"/>
    </row>
    <row r="186" ht="12.75">
      <c r="K186" s="228"/>
    </row>
    <row r="187" ht="12.75">
      <c r="K187" s="228"/>
    </row>
    <row r="188" ht="12.75">
      <c r="K188" s="228"/>
    </row>
    <row r="189" ht="12.75">
      <c r="K189" s="228"/>
    </row>
    <row r="190" ht="12.75">
      <c r="K190" s="228"/>
    </row>
    <row r="191" ht="12.75">
      <c r="K191" s="228"/>
    </row>
    <row r="192" ht="12.75">
      <c r="K192" s="228"/>
    </row>
    <row r="193" ht="12.75">
      <c r="K193" s="228"/>
    </row>
    <row r="194" ht="12.75">
      <c r="K194" s="228"/>
    </row>
    <row r="195" ht="12.75">
      <c r="K195" s="228"/>
    </row>
    <row r="196" ht="12.75">
      <c r="K196" s="228"/>
    </row>
    <row r="197" ht="12.75">
      <c r="K197" s="228"/>
    </row>
    <row r="198" ht="12.75">
      <c r="K198" s="228"/>
    </row>
    <row r="199" ht="12.75">
      <c r="K199" s="228"/>
    </row>
  </sheetData>
  <sheetProtection sheet="1" objects="1" scenarios="1"/>
  <printOptions/>
  <pageMargins left="0.75" right="0.75" top="1" bottom="1" header="0.5118055555555556" footer="0.5118055555555556"/>
  <pageSetup horizontalDpi="300" verticalDpi="300" orientation="portrait" paperSize="9" scale="50"/>
</worksheet>
</file>

<file path=xl/worksheets/sheet8.xml><?xml version="1.0" encoding="utf-8"?>
<worksheet xmlns="http://schemas.openxmlformats.org/spreadsheetml/2006/main" xmlns:r="http://schemas.openxmlformats.org/officeDocument/2006/relationships">
  <sheetPr codeName="Hárok1">
    <pageSetUpPr fitToPage="1"/>
  </sheetPr>
  <dimension ref="A1:Q46"/>
  <sheetViews>
    <sheetView zoomScale="75" zoomScaleNormal="75" zoomScalePageLayoutView="0" workbookViewId="0" topLeftCell="A1">
      <selection activeCell="D35" sqref="D35"/>
    </sheetView>
  </sheetViews>
  <sheetFormatPr defaultColWidth="9.140625" defaultRowHeight="12.75"/>
  <cols>
    <col min="1" max="1" width="9.140625" style="13" customWidth="1"/>
    <col min="2" max="2" width="16.28125" style="281" customWidth="1"/>
    <col min="3" max="7" width="12.7109375" style="281" customWidth="1"/>
    <col min="8" max="8" width="12.7109375" style="13" customWidth="1"/>
    <col min="9" max="10" width="12.7109375" style="282" customWidth="1"/>
    <col min="11" max="11" width="10.28125" style="282" customWidth="1"/>
    <col min="12" max="12" width="9.57421875" style="283" customWidth="1"/>
    <col min="13" max="14" width="8.28125" style="283" customWidth="1"/>
    <col min="15" max="16" width="8.28125" style="13" customWidth="1"/>
    <col min="17" max="16384" width="9.140625" style="13" customWidth="1"/>
  </cols>
  <sheetData>
    <row r="1" spans="1:17" ht="26.25">
      <c r="A1" s="104"/>
      <c r="B1" s="284" t="s">
        <v>302</v>
      </c>
      <c r="C1" s="285"/>
      <c r="D1" s="285"/>
      <c r="E1" s="285"/>
      <c r="F1" s="285"/>
      <c r="G1" s="285"/>
      <c r="H1" s="104"/>
      <c r="I1" s="286"/>
      <c r="J1" s="286"/>
      <c r="K1" s="286"/>
      <c r="L1" s="287"/>
      <c r="M1" s="287"/>
      <c r="N1" s="287"/>
      <c r="O1" s="104"/>
      <c r="P1" s="104"/>
      <c r="Q1" s="104"/>
    </row>
    <row r="2" spans="1:17" ht="12.75">
      <c r="A2" s="104"/>
      <c r="B2" s="285"/>
      <c r="C2" s="285"/>
      <c r="D2" s="285"/>
      <c r="E2" s="285"/>
      <c r="F2" s="285"/>
      <c r="G2" s="285"/>
      <c r="H2" s="104"/>
      <c r="I2" s="286"/>
      <c r="J2" s="286"/>
      <c r="K2" s="286"/>
      <c r="L2" s="287"/>
      <c r="M2" s="287"/>
      <c r="N2" s="287"/>
      <c r="O2" s="104"/>
      <c r="P2" s="104"/>
      <c r="Q2" s="104"/>
    </row>
    <row r="3" spans="1:17" ht="12.75">
      <c r="A3" s="288" t="s">
        <v>303</v>
      </c>
      <c r="B3" s="289"/>
      <c r="C3" s="290" t="s">
        <v>304</v>
      </c>
      <c r="D3" s="291"/>
      <c r="E3" s="291"/>
      <c r="F3" s="292"/>
      <c r="G3" s="293"/>
      <c r="H3" s="294" t="s">
        <v>305</v>
      </c>
      <c r="I3" s="295"/>
      <c r="J3" s="296"/>
      <c r="K3" s="286"/>
      <c r="L3" s="287"/>
      <c r="M3" s="287"/>
      <c r="N3" s="287"/>
      <c r="O3" s="104"/>
      <c r="P3" s="104"/>
      <c r="Q3" s="104"/>
    </row>
    <row r="4" spans="1:17" ht="12.75">
      <c r="A4" s="297">
        <v>1</v>
      </c>
      <c r="B4" s="298" t="s">
        <v>306</v>
      </c>
      <c r="C4" s="299" t="s">
        <v>307</v>
      </c>
      <c r="D4" s="300" t="s">
        <v>308</v>
      </c>
      <c r="E4" s="300"/>
      <c r="F4" s="301" t="s">
        <v>309</v>
      </c>
      <c r="G4" s="300"/>
      <c r="H4" s="300" t="s">
        <v>307</v>
      </c>
      <c r="I4" s="300" t="s">
        <v>308</v>
      </c>
      <c r="J4" s="301" t="s">
        <v>309</v>
      </c>
      <c r="K4" s="286"/>
      <c r="L4" s="287" t="s">
        <v>299</v>
      </c>
      <c r="M4" s="287" t="s">
        <v>300</v>
      </c>
      <c r="N4" s="287" t="s">
        <v>124</v>
      </c>
      <c r="O4" s="104"/>
      <c r="P4" s="104"/>
      <c r="Q4" s="104"/>
    </row>
    <row r="5" spans="1:17" ht="12.75">
      <c r="A5" s="297">
        <v>2</v>
      </c>
      <c r="B5" s="302" t="s">
        <v>24</v>
      </c>
      <c r="C5" s="303">
        <v>0.7202</v>
      </c>
      <c r="D5" s="304">
        <v>0.7721</v>
      </c>
      <c r="E5" s="304"/>
      <c r="F5" s="305">
        <v>0.8416</v>
      </c>
      <c r="G5" s="300"/>
      <c r="H5" s="306">
        <f>1/(C5*0.001)</f>
        <v>1388.5031935573452</v>
      </c>
      <c r="I5" s="306">
        <f>1/(D5*0.001)</f>
        <v>1295.169019557052</v>
      </c>
      <c r="J5" s="307">
        <f>1/(F5*0.001)</f>
        <v>1188.212927756654</v>
      </c>
      <c r="K5" s="286"/>
      <c r="L5" s="287">
        <v>100</v>
      </c>
      <c r="M5" s="287">
        <v>0</v>
      </c>
      <c r="N5" s="287">
        <v>0</v>
      </c>
      <c r="O5" s="104"/>
      <c r="P5" s="104"/>
      <c r="Q5" s="104"/>
    </row>
    <row r="6" spans="1:17" ht="12.75">
      <c r="A6" s="297">
        <v>3</v>
      </c>
      <c r="B6" s="308" t="s">
        <v>30</v>
      </c>
      <c r="C6" s="303">
        <v>0.7245</v>
      </c>
      <c r="D6" s="304">
        <v>0.7783</v>
      </c>
      <c r="E6" s="304"/>
      <c r="F6" s="305">
        <v>0.8519</v>
      </c>
      <c r="G6" s="300"/>
      <c r="H6" s="306">
        <f>1/(C6*0.001)</f>
        <v>1380.262249827467</v>
      </c>
      <c r="I6" s="306">
        <f>1/(D6*0.001)</f>
        <v>1284.8515996402416</v>
      </c>
      <c r="J6" s="307">
        <f>1/(F6*0.001)</f>
        <v>1173.8466956215518</v>
      </c>
      <c r="K6" s="286"/>
      <c r="L6" s="287">
        <v>0</v>
      </c>
      <c r="M6" s="287">
        <v>100</v>
      </c>
      <c r="N6" s="287">
        <v>0</v>
      </c>
      <c r="O6" s="104"/>
      <c r="P6" s="104"/>
      <c r="Q6" s="104"/>
    </row>
    <row r="7" spans="1:17" ht="12.75">
      <c r="A7" s="297">
        <v>4</v>
      </c>
      <c r="B7" s="302" t="s">
        <v>32</v>
      </c>
      <c r="C7" s="303">
        <v>0.8121</v>
      </c>
      <c r="D7" s="304">
        <v>0.897</v>
      </c>
      <c r="E7" s="304"/>
      <c r="F7" s="305">
        <v>1.0467</v>
      </c>
      <c r="G7" s="300"/>
      <c r="H7" s="306">
        <f aca="true" t="shared" si="0" ref="H7:H23">1/(C7*0.001)</f>
        <v>1231.3754463735993</v>
      </c>
      <c r="I7" s="306">
        <f aca="true" t="shared" si="1" ref="I7:I23">1/(D7*0.001)</f>
        <v>1114.8272017837235</v>
      </c>
      <c r="J7" s="307">
        <f aca="true" t="shared" si="2" ref="J7:J23">1/(F7*0.001)</f>
        <v>955.3835865099837</v>
      </c>
      <c r="K7" s="286"/>
      <c r="L7" s="287">
        <v>100</v>
      </c>
      <c r="M7" s="287">
        <v>0</v>
      </c>
      <c r="N7" s="287">
        <v>0</v>
      </c>
      <c r="O7" s="104"/>
      <c r="P7" s="104"/>
      <c r="Q7" s="104"/>
    </row>
    <row r="8" spans="1:17" ht="12.75">
      <c r="A8" s="297">
        <v>5</v>
      </c>
      <c r="B8" s="302" t="s">
        <v>35</v>
      </c>
      <c r="C8" s="303">
        <v>0.7443</v>
      </c>
      <c r="D8" s="304">
        <v>0.8109</v>
      </c>
      <c r="E8" s="304"/>
      <c r="F8" s="305">
        <v>0.8986</v>
      </c>
      <c r="G8" s="300"/>
      <c r="H8" s="306">
        <f t="shared" si="0"/>
        <v>1343.5442697836895</v>
      </c>
      <c r="I8" s="306">
        <f t="shared" si="1"/>
        <v>1233.1976815883588</v>
      </c>
      <c r="J8" s="307">
        <f t="shared" si="2"/>
        <v>1112.8421989761853</v>
      </c>
      <c r="K8" s="286"/>
      <c r="L8" s="287">
        <v>100</v>
      </c>
      <c r="M8" s="287">
        <v>0</v>
      </c>
      <c r="N8" s="287">
        <v>0</v>
      </c>
      <c r="O8" s="104"/>
      <c r="P8" s="104"/>
      <c r="Q8" s="104"/>
    </row>
    <row r="9" spans="1:17" ht="12.75">
      <c r="A9" s="297">
        <v>6</v>
      </c>
      <c r="B9" s="302" t="s">
        <v>40</v>
      </c>
      <c r="C9" s="303">
        <v>0.7979</v>
      </c>
      <c r="D9" s="304">
        <v>0.865</v>
      </c>
      <c r="E9" s="304"/>
      <c r="F9" s="305">
        <v>0.9606</v>
      </c>
      <c r="G9" s="300"/>
      <c r="H9" s="306">
        <f t="shared" si="0"/>
        <v>1253.2898859506204</v>
      </c>
      <c r="I9" s="306">
        <f t="shared" si="1"/>
        <v>1156.0693641618498</v>
      </c>
      <c r="J9" s="307">
        <f t="shared" si="2"/>
        <v>1041.0160316468873</v>
      </c>
      <c r="K9" s="286"/>
      <c r="L9" s="287">
        <v>53</v>
      </c>
      <c r="M9" s="287">
        <v>47</v>
      </c>
      <c r="N9" s="287">
        <v>0</v>
      </c>
      <c r="O9" s="104"/>
      <c r="P9" s="104"/>
      <c r="Q9" s="104"/>
    </row>
    <row r="10" spans="1:17" ht="12.75">
      <c r="A10" s="297">
        <v>7</v>
      </c>
      <c r="B10" s="302" t="s">
        <v>44</v>
      </c>
      <c r="C10" s="303">
        <v>0.7617</v>
      </c>
      <c r="D10" s="304">
        <v>0.8403</v>
      </c>
      <c r="E10" s="304"/>
      <c r="F10" s="305">
        <v>0.9817</v>
      </c>
      <c r="G10" s="300"/>
      <c r="H10" s="306">
        <f t="shared" si="0"/>
        <v>1312.8528291978469</v>
      </c>
      <c r="I10" s="306">
        <f t="shared" si="1"/>
        <v>1190.0511722004044</v>
      </c>
      <c r="J10" s="307">
        <f t="shared" si="2"/>
        <v>1018.6411327289395</v>
      </c>
      <c r="K10" s="286"/>
      <c r="L10" s="287">
        <v>100</v>
      </c>
      <c r="M10" s="287">
        <v>0</v>
      </c>
      <c r="N10" s="287">
        <v>0</v>
      </c>
      <c r="O10" s="104"/>
      <c r="P10" s="104"/>
      <c r="Q10" s="104"/>
    </row>
    <row r="11" spans="1:17" ht="12.75">
      <c r="A11" s="297">
        <v>8</v>
      </c>
      <c r="B11" s="302" t="s">
        <v>51</v>
      </c>
      <c r="C11" s="303">
        <v>1.4755</v>
      </c>
      <c r="D11" s="304">
        <v>1.5659</v>
      </c>
      <c r="E11" s="304"/>
      <c r="F11" s="305">
        <v>1.68</v>
      </c>
      <c r="G11" s="300"/>
      <c r="H11" s="306">
        <f t="shared" si="0"/>
        <v>677.7363605557438</v>
      </c>
      <c r="I11" s="306">
        <f t="shared" si="1"/>
        <v>638.6103838048407</v>
      </c>
      <c r="J11" s="307">
        <f t="shared" si="2"/>
        <v>595.2380952380952</v>
      </c>
      <c r="K11" s="286"/>
      <c r="L11" s="287">
        <v>0</v>
      </c>
      <c r="M11" s="287">
        <v>0</v>
      </c>
      <c r="N11" s="287">
        <v>100</v>
      </c>
      <c r="O11" s="104"/>
      <c r="P11" s="104"/>
      <c r="Q11" s="104"/>
    </row>
    <row r="12" spans="1:17" ht="12.75">
      <c r="A12" s="297">
        <v>9</v>
      </c>
      <c r="B12" s="302" t="s">
        <v>59</v>
      </c>
      <c r="C12" s="303">
        <v>0.6283</v>
      </c>
      <c r="D12" s="304">
        <v>0.6563</v>
      </c>
      <c r="E12" s="304"/>
      <c r="F12" s="305">
        <v>0.6894</v>
      </c>
      <c r="G12" s="300"/>
      <c r="H12" s="306">
        <f t="shared" si="0"/>
        <v>1591.596371160274</v>
      </c>
      <c r="I12" s="306">
        <f t="shared" si="1"/>
        <v>1523.6934328813043</v>
      </c>
      <c r="J12" s="307">
        <f t="shared" si="2"/>
        <v>1450.536698578474</v>
      </c>
      <c r="K12" s="286"/>
      <c r="L12" s="287">
        <v>0</v>
      </c>
      <c r="M12" s="287">
        <v>100</v>
      </c>
      <c r="N12" s="287">
        <v>0</v>
      </c>
      <c r="O12" s="104"/>
      <c r="P12" s="104"/>
      <c r="Q12" s="104"/>
    </row>
    <row r="13" spans="1:17" ht="12.75">
      <c r="A13" s="297">
        <v>10</v>
      </c>
      <c r="B13" s="302" t="s">
        <v>63</v>
      </c>
      <c r="C13" s="303">
        <v>0.9796</v>
      </c>
      <c r="D13" s="304">
        <v>1.0435</v>
      </c>
      <c r="E13" s="304"/>
      <c r="F13" s="305">
        <v>1.1282</v>
      </c>
      <c r="G13" s="300"/>
      <c r="H13" s="306">
        <f t="shared" si="0"/>
        <v>1020.8248264597795</v>
      </c>
      <c r="I13" s="306">
        <f t="shared" si="1"/>
        <v>958.31336847149</v>
      </c>
      <c r="J13" s="307">
        <f t="shared" si="2"/>
        <v>886.3676653075694</v>
      </c>
      <c r="K13" s="286"/>
      <c r="L13" s="287">
        <v>100</v>
      </c>
      <c r="M13" s="287">
        <v>0</v>
      </c>
      <c r="N13" s="287">
        <v>0</v>
      </c>
      <c r="O13" s="104"/>
      <c r="P13" s="104"/>
      <c r="Q13" s="104"/>
    </row>
    <row r="14" spans="1:17" ht="12.75">
      <c r="A14" s="297">
        <v>11</v>
      </c>
      <c r="B14" s="302" t="s">
        <v>68</v>
      </c>
      <c r="C14" s="303">
        <v>0.7318</v>
      </c>
      <c r="D14" s="304">
        <v>0.783</v>
      </c>
      <c r="E14" s="304"/>
      <c r="F14" s="305">
        <v>0.8507</v>
      </c>
      <c r="G14" s="300"/>
      <c r="H14" s="306">
        <f aca="true" t="shared" si="3" ref="H14:I16">1/(C14*0.001)</f>
        <v>1366.4935774801859</v>
      </c>
      <c r="I14" s="306">
        <f t="shared" si="3"/>
        <v>1277.1392081736908</v>
      </c>
      <c r="J14" s="307">
        <f>1/(F14*0.001)</f>
        <v>1175.5025273304336</v>
      </c>
      <c r="K14" s="286"/>
      <c r="L14" s="287">
        <v>13</v>
      </c>
      <c r="M14" s="287">
        <v>87</v>
      </c>
      <c r="N14" s="287">
        <v>0</v>
      </c>
      <c r="O14" s="104"/>
      <c r="P14" s="104"/>
      <c r="Q14" s="104"/>
    </row>
    <row r="15" spans="1:17" ht="12.75">
      <c r="A15" s="297">
        <v>12</v>
      </c>
      <c r="B15" s="308" t="s">
        <v>73</v>
      </c>
      <c r="C15" s="303">
        <v>0.74</v>
      </c>
      <c r="D15" s="304">
        <v>0.7917737086635693</v>
      </c>
      <c r="E15" s="304"/>
      <c r="F15" s="305">
        <v>0.8602323039081717</v>
      </c>
      <c r="G15" s="300"/>
      <c r="H15" s="306">
        <f t="shared" si="3"/>
        <v>1351.3513513513515</v>
      </c>
      <c r="I15" s="306">
        <f t="shared" si="3"/>
        <v>1262.9871250560905</v>
      </c>
      <c r="J15" s="307">
        <f>1/(F15*0.001)</f>
        <v>1162.4766885140693</v>
      </c>
      <c r="K15" s="286"/>
      <c r="L15" s="287">
        <v>11</v>
      </c>
      <c r="M15" s="287">
        <v>89</v>
      </c>
      <c r="N15" s="287">
        <v>0</v>
      </c>
      <c r="O15" s="104"/>
      <c r="P15" s="104"/>
      <c r="Q15" s="104"/>
    </row>
    <row r="16" spans="1:17" ht="12.75">
      <c r="A16" s="297">
        <v>13</v>
      </c>
      <c r="B16" s="302" t="s">
        <v>77</v>
      </c>
      <c r="C16" s="303">
        <v>0.74</v>
      </c>
      <c r="D16" s="304">
        <v>0.7917737086635693</v>
      </c>
      <c r="E16" s="304"/>
      <c r="F16" s="305">
        <v>0.8602323039081717</v>
      </c>
      <c r="G16" s="300"/>
      <c r="H16" s="306">
        <f t="shared" si="3"/>
        <v>1351.3513513513515</v>
      </c>
      <c r="I16" s="306">
        <f t="shared" si="3"/>
        <v>1262.9871250560905</v>
      </c>
      <c r="J16" s="307">
        <f>1/(F16*0.001)</f>
        <v>1162.4766885140693</v>
      </c>
      <c r="K16" s="286"/>
      <c r="L16" s="287">
        <v>15</v>
      </c>
      <c r="M16" s="287">
        <v>85</v>
      </c>
      <c r="N16" s="287">
        <v>0</v>
      </c>
      <c r="O16" s="104"/>
      <c r="P16" s="104"/>
      <c r="Q16" s="104"/>
    </row>
    <row r="17" spans="1:17" ht="12.75">
      <c r="A17" s="297">
        <v>14</v>
      </c>
      <c r="B17" s="302" t="s">
        <v>80</v>
      </c>
      <c r="C17" s="303">
        <v>0.7251</v>
      </c>
      <c r="D17" s="304">
        <v>0.7913</v>
      </c>
      <c r="E17" s="304"/>
      <c r="F17" s="305">
        <v>0.8881</v>
      </c>
      <c r="G17" s="300"/>
      <c r="H17" s="306">
        <f t="shared" si="0"/>
        <v>1379.1201213625707</v>
      </c>
      <c r="I17" s="306">
        <f t="shared" si="1"/>
        <v>1263.7432073802604</v>
      </c>
      <c r="J17" s="307">
        <f t="shared" si="2"/>
        <v>1125.9993244004054</v>
      </c>
      <c r="K17" s="286"/>
      <c r="L17" s="287">
        <v>60</v>
      </c>
      <c r="M17" s="287">
        <v>38</v>
      </c>
      <c r="N17" s="287">
        <v>2</v>
      </c>
      <c r="O17" s="104"/>
      <c r="P17" s="104"/>
      <c r="Q17" s="104"/>
    </row>
    <row r="18" spans="1:17" ht="12.75">
      <c r="A18" s="297">
        <v>15</v>
      </c>
      <c r="B18" s="302" t="s">
        <v>84</v>
      </c>
      <c r="C18" s="303">
        <v>0.72</v>
      </c>
      <c r="D18" s="304">
        <v>0.7857343814646256</v>
      </c>
      <c r="E18" s="304"/>
      <c r="F18" s="305">
        <v>0.8818535374431112</v>
      </c>
      <c r="G18" s="300"/>
      <c r="H18" s="306">
        <f t="shared" si="0"/>
        <v>1388.888888888889</v>
      </c>
      <c r="I18" s="306">
        <f t="shared" si="1"/>
        <v>1272.6947217658706</v>
      </c>
      <c r="J18" s="307">
        <f t="shared" si="2"/>
        <v>1133.9751529482417</v>
      </c>
      <c r="K18" s="286"/>
      <c r="L18" s="287">
        <v>38</v>
      </c>
      <c r="M18" s="287">
        <v>60</v>
      </c>
      <c r="N18" s="287">
        <v>2</v>
      </c>
      <c r="O18" s="104"/>
      <c r="P18" s="104"/>
      <c r="Q18" s="104"/>
    </row>
    <row r="19" spans="1:17" ht="12.75">
      <c r="A19" s="297">
        <v>16</v>
      </c>
      <c r="B19" s="302" t="s">
        <v>87</v>
      </c>
      <c r="C19" s="303">
        <f>(1/H19)/0.001</f>
        <v>0.7455394162601562</v>
      </c>
      <c r="D19" s="304">
        <f>(1/I19)/0.001</f>
        <v>0.8063157894736843</v>
      </c>
      <c r="E19" s="309"/>
      <c r="F19" s="305">
        <f>(1/J19)/0.001</f>
        <v>0.893048676982195</v>
      </c>
      <c r="G19" s="300"/>
      <c r="H19" s="306">
        <v>1341.3107049608357</v>
      </c>
      <c r="I19" s="306">
        <v>1240.2088772845952</v>
      </c>
      <c r="J19" s="307">
        <v>1119.7597911227153</v>
      </c>
      <c r="K19" s="286"/>
      <c r="L19" s="287">
        <v>20</v>
      </c>
      <c r="M19" s="287">
        <v>75</v>
      </c>
      <c r="N19" s="287">
        <v>5</v>
      </c>
      <c r="O19" s="104"/>
      <c r="P19" s="104"/>
      <c r="Q19" s="104"/>
    </row>
    <row r="20" spans="1:17" ht="12.75">
      <c r="A20" s="297">
        <v>17</v>
      </c>
      <c r="B20" s="302" t="s">
        <v>89</v>
      </c>
      <c r="C20" s="303">
        <f>(1/H20)/0.001</f>
        <v>0.7390564648144157</v>
      </c>
      <c r="D20" s="304">
        <f>(1/I20)/0.001</f>
        <v>0.7993043478260868</v>
      </c>
      <c r="E20" s="309"/>
      <c r="F20" s="305">
        <f>(1/J20)/0.001</f>
        <v>0.8852830363127846</v>
      </c>
      <c r="G20" s="300"/>
      <c r="H20" s="306">
        <v>1353.076588337685</v>
      </c>
      <c r="I20" s="306">
        <v>1251.087902523934</v>
      </c>
      <c r="J20" s="307">
        <v>1129.5822454308093</v>
      </c>
      <c r="K20" s="286"/>
      <c r="L20" s="287">
        <v>39</v>
      </c>
      <c r="M20" s="287">
        <v>56</v>
      </c>
      <c r="N20" s="287">
        <v>5</v>
      </c>
      <c r="O20" s="104"/>
      <c r="P20" s="104"/>
      <c r="Q20" s="104"/>
    </row>
    <row r="21" spans="1:17" ht="12.75">
      <c r="A21" s="297">
        <v>18</v>
      </c>
      <c r="B21" s="302" t="s">
        <v>91</v>
      </c>
      <c r="C21" s="303">
        <v>0.7711</v>
      </c>
      <c r="D21" s="304">
        <v>0.8239</v>
      </c>
      <c r="E21" s="304"/>
      <c r="F21" s="305">
        <v>0.9004</v>
      </c>
      <c r="G21" s="300"/>
      <c r="H21" s="306">
        <f t="shared" si="0"/>
        <v>1296.848657761639</v>
      </c>
      <c r="I21" s="306">
        <f t="shared" si="1"/>
        <v>1213.7395314965408</v>
      </c>
      <c r="J21" s="307">
        <f t="shared" si="2"/>
        <v>1110.6175033318525</v>
      </c>
      <c r="K21" s="286"/>
      <c r="L21" s="287">
        <v>0</v>
      </c>
      <c r="M21" s="287">
        <v>96</v>
      </c>
      <c r="N21" s="287">
        <v>4</v>
      </c>
      <c r="O21" s="104"/>
      <c r="P21" s="104"/>
      <c r="Q21" s="104"/>
    </row>
    <row r="22" spans="1:17" ht="12.75">
      <c r="A22" s="297">
        <v>19</v>
      </c>
      <c r="B22" s="302" t="s">
        <v>93</v>
      </c>
      <c r="C22" s="303">
        <v>0.76</v>
      </c>
      <c r="D22" s="304">
        <v>0.8280048367593712</v>
      </c>
      <c r="E22" s="304"/>
      <c r="F22" s="305">
        <v>0.9175547494289937</v>
      </c>
      <c r="G22" s="300"/>
      <c r="H22" s="306">
        <f t="shared" si="0"/>
        <v>1315.7894736842104</v>
      </c>
      <c r="I22" s="306">
        <f t="shared" si="1"/>
        <v>1207.7224136923885</v>
      </c>
      <c r="J22" s="307">
        <f t="shared" si="2"/>
        <v>1089.8532219710191</v>
      </c>
      <c r="K22" s="286"/>
      <c r="L22" s="287">
        <v>100</v>
      </c>
      <c r="M22" s="287">
        <v>0</v>
      </c>
      <c r="N22" s="287">
        <v>0</v>
      </c>
      <c r="O22" s="104"/>
      <c r="P22" s="104"/>
      <c r="Q22" s="104"/>
    </row>
    <row r="23" spans="1:17" ht="12.75">
      <c r="A23" s="297">
        <v>20</v>
      </c>
      <c r="B23" s="302" t="s">
        <v>95</v>
      </c>
      <c r="C23" s="303">
        <v>0.72</v>
      </c>
      <c r="D23" s="304">
        <v>0.7844256348246674</v>
      </c>
      <c r="E23" s="304"/>
      <c r="F23" s="305">
        <v>0.8692623941958888</v>
      </c>
      <c r="G23" s="300"/>
      <c r="H23" s="306">
        <f t="shared" si="0"/>
        <v>1388.888888888889</v>
      </c>
      <c r="I23" s="306">
        <f t="shared" si="1"/>
        <v>1274.8181033419658</v>
      </c>
      <c r="J23" s="307">
        <f t="shared" si="2"/>
        <v>1150.4006231916314</v>
      </c>
      <c r="K23" s="286"/>
      <c r="L23" s="287">
        <v>100</v>
      </c>
      <c r="M23" s="287">
        <v>0</v>
      </c>
      <c r="N23" s="287">
        <v>0</v>
      </c>
      <c r="O23" s="104"/>
      <c r="P23" s="104"/>
      <c r="Q23" s="104"/>
    </row>
    <row r="24" spans="1:17" ht="12.75">
      <c r="A24" s="297">
        <v>21</v>
      </c>
      <c r="B24" s="302" t="s">
        <v>97</v>
      </c>
      <c r="C24" s="303">
        <v>0.73</v>
      </c>
      <c r="D24" s="304">
        <v>0.7913898984835193</v>
      </c>
      <c r="E24" s="304"/>
      <c r="F24" s="305">
        <v>0.8788544930442412</v>
      </c>
      <c r="G24" s="300"/>
      <c r="H24" s="306">
        <f>1/(C24*0.001)</f>
        <v>1369.8630136986303</v>
      </c>
      <c r="I24" s="306">
        <f>1/(D24*0.001)</f>
        <v>1263.5996515955342</v>
      </c>
      <c r="J24" s="307">
        <f>1/(F24*0.001)</f>
        <v>1137.844783083632</v>
      </c>
      <c r="K24" s="286"/>
      <c r="L24" s="287">
        <v>0</v>
      </c>
      <c r="M24" s="287">
        <v>100</v>
      </c>
      <c r="N24" s="287">
        <v>0</v>
      </c>
      <c r="O24" s="104"/>
      <c r="P24" s="104"/>
      <c r="Q24" s="104"/>
    </row>
    <row r="25" spans="1:17" ht="12.75">
      <c r="A25" s="297">
        <v>22</v>
      </c>
      <c r="B25" s="302" t="s">
        <v>101</v>
      </c>
      <c r="C25" s="303">
        <v>0.7245</v>
      </c>
      <c r="D25" s="304">
        <v>0.7783</v>
      </c>
      <c r="E25" s="304"/>
      <c r="F25" s="305">
        <v>0.8519</v>
      </c>
      <c r="G25" s="300"/>
      <c r="H25" s="306">
        <f>1/(C25*0.001)</f>
        <v>1380.262249827467</v>
      </c>
      <c r="I25" s="306">
        <f>1/(D25*0.001)</f>
        <v>1284.8515996402416</v>
      </c>
      <c r="J25" s="307">
        <f>1/(F25*0.001)</f>
        <v>1173.8466956215518</v>
      </c>
      <c r="K25" s="286"/>
      <c r="L25" s="287">
        <v>5</v>
      </c>
      <c r="M25" s="287">
        <v>94</v>
      </c>
      <c r="N25" s="287">
        <v>1</v>
      </c>
      <c r="O25" s="104"/>
      <c r="P25" s="104"/>
      <c r="Q25" s="104"/>
    </row>
    <row r="26" spans="1:17" ht="12.75">
      <c r="A26" s="297">
        <v>23</v>
      </c>
      <c r="B26" s="302" t="s">
        <v>104</v>
      </c>
      <c r="C26" s="303">
        <f>(1/H26)/0.001</f>
        <v>0.7345850773868438</v>
      </c>
      <c r="D26" s="304">
        <f>(1/I26)/0.001</f>
        <v>0.7944684528954191</v>
      </c>
      <c r="E26" s="304"/>
      <c r="F26" s="305">
        <f>(1/J26)/0.001</f>
        <v>0.8799269591700107</v>
      </c>
      <c r="G26" s="300"/>
      <c r="H26" s="306">
        <v>1361.3127067014796</v>
      </c>
      <c r="I26" s="306">
        <v>1258.7032201914708</v>
      </c>
      <c r="J26" s="307">
        <v>1136.457963446475</v>
      </c>
      <c r="K26" s="286"/>
      <c r="L26" s="287">
        <v>97</v>
      </c>
      <c r="M26" s="287">
        <v>0</v>
      </c>
      <c r="N26" s="287">
        <v>3</v>
      </c>
      <c r="O26" s="104"/>
      <c r="P26" s="104"/>
      <c r="Q26" s="104"/>
    </row>
    <row r="27" spans="1:17" ht="12.75">
      <c r="A27" s="297">
        <v>24</v>
      </c>
      <c r="B27" s="302" t="s">
        <v>166</v>
      </c>
      <c r="C27" s="303" t="s">
        <v>310</v>
      </c>
      <c r="D27" s="304"/>
      <c r="E27" s="304"/>
      <c r="F27" s="305"/>
      <c r="G27" s="300"/>
      <c r="H27" s="306"/>
      <c r="I27" s="306"/>
      <c r="J27" s="307"/>
      <c r="K27" s="286"/>
      <c r="L27" s="287" t="s">
        <v>310</v>
      </c>
      <c r="M27" s="287"/>
      <c r="N27" s="287"/>
      <c r="O27" s="104"/>
      <c r="P27" s="104"/>
      <c r="Q27" s="104"/>
    </row>
    <row r="28" spans="1:17" ht="12.75">
      <c r="A28" s="297">
        <v>25</v>
      </c>
      <c r="B28" s="302" t="s">
        <v>105</v>
      </c>
      <c r="C28" s="303">
        <f aca="true" t="shared" si="4" ref="C28:D30">(1/H28)/0.001</f>
        <v>0.7396996819291367</v>
      </c>
      <c r="D28" s="304">
        <f t="shared" si="4"/>
        <v>0.8</v>
      </c>
      <c r="E28" s="304"/>
      <c r="F28" s="305">
        <f>(1/J28)/0.001</f>
        <v>0.886053517632465</v>
      </c>
      <c r="G28" s="300"/>
      <c r="H28" s="306">
        <v>1351.9</v>
      </c>
      <c r="I28" s="306">
        <v>1250</v>
      </c>
      <c r="J28" s="307">
        <v>1128.6</v>
      </c>
      <c r="K28" s="286"/>
      <c r="L28" s="287">
        <f>50+46.6</f>
        <v>96.6</v>
      </c>
      <c r="M28" s="287">
        <v>0</v>
      </c>
      <c r="N28" s="287">
        <v>3.4</v>
      </c>
      <c r="O28" s="104"/>
      <c r="P28" s="104"/>
      <c r="Q28" s="104"/>
    </row>
    <row r="29" spans="1:17" ht="12.75">
      <c r="A29" s="297">
        <v>26</v>
      </c>
      <c r="B29" s="302" t="s">
        <v>107</v>
      </c>
      <c r="C29" s="303">
        <f t="shared" si="4"/>
        <v>0.7481645550498046</v>
      </c>
      <c r="D29" s="304">
        <f t="shared" si="4"/>
        <v>0.8091549295774647</v>
      </c>
      <c r="E29" s="304"/>
      <c r="F29" s="305">
        <f>(1/J29)/0.001</f>
        <v>0.8961932145772029</v>
      </c>
      <c r="G29" s="300"/>
      <c r="H29" s="306">
        <v>1336.6043516100958</v>
      </c>
      <c r="I29" s="306">
        <v>1235.8572671888599</v>
      </c>
      <c r="J29" s="307">
        <v>1115.8308093994776</v>
      </c>
      <c r="K29" s="286"/>
      <c r="L29" s="287">
        <f>11.5+85.1</f>
        <v>96.6</v>
      </c>
      <c r="M29" s="287">
        <v>0</v>
      </c>
      <c r="N29" s="287">
        <v>3.4</v>
      </c>
      <c r="O29" s="104"/>
      <c r="P29" s="104"/>
      <c r="Q29" s="104"/>
    </row>
    <row r="30" spans="1:17" ht="12.75">
      <c r="A30" s="297">
        <v>27</v>
      </c>
      <c r="B30" s="302" t="s">
        <v>102</v>
      </c>
      <c r="C30" s="303">
        <f t="shared" si="4"/>
        <v>0.6650351600442708</v>
      </c>
      <c r="D30" s="304">
        <f t="shared" si="4"/>
        <v>0.7192488262910799</v>
      </c>
      <c r="E30" s="304"/>
      <c r="F30" s="305">
        <f>(1/J30)/0.001</f>
        <v>0.7966161907352913</v>
      </c>
      <c r="G30" s="300"/>
      <c r="H30" s="306">
        <v>1503.6798955613579</v>
      </c>
      <c r="I30" s="306">
        <v>1390.3394255874673</v>
      </c>
      <c r="J30" s="307">
        <v>1255.3096605744124</v>
      </c>
      <c r="K30" s="286"/>
      <c r="L30" s="287">
        <f>52.5+47.5</f>
        <v>100</v>
      </c>
      <c r="M30" s="287">
        <v>0</v>
      </c>
      <c r="N30" s="287">
        <v>0</v>
      </c>
      <c r="O30" s="104"/>
      <c r="P30" s="104"/>
      <c r="Q30" s="104"/>
    </row>
    <row r="31" spans="1:17" ht="12.75">
      <c r="A31" s="297">
        <v>28</v>
      </c>
      <c r="B31" s="308" t="s">
        <v>160</v>
      </c>
      <c r="C31" s="303">
        <v>0.7917</v>
      </c>
      <c r="D31" s="304">
        <v>0.866</v>
      </c>
      <c r="E31" s="304"/>
      <c r="F31" s="305">
        <v>0.9785</v>
      </c>
      <c r="G31" s="300"/>
      <c r="H31" s="306">
        <f>1/(C31*0.001)</f>
        <v>1263.1047113805735</v>
      </c>
      <c r="I31" s="306">
        <f>1/(D31*0.001)</f>
        <v>1154.7344110854503</v>
      </c>
      <c r="J31" s="307">
        <f>1/(F31*0.001)</f>
        <v>1021.9724067450179</v>
      </c>
      <c r="K31" s="286"/>
      <c r="L31" s="287">
        <v>100</v>
      </c>
      <c r="M31" s="287">
        <v>0</v>
      </c>
      <c r="N31" s="287">
        <v>0</v>
      </c>
      <c r="O31" s="104"/>
      <c r="P31" s="104"/>
      <c r="Q31" s="104"/>
    </row>
    <row r="32" spans="1:17" ht="12.75">
      <c r="A32" s="310"/>
      <c r="B32" s="311"/>
      <c r="C32" s="312"/>
      <c r="D32" s="313"/>
      <c r="E32" s="313"/>
      <c r="F32" s="314"/>
      <c r="G32" s="313"/>
      <c r="H32" s="315"/>
      <c r="I32" s="315"/>
      <c r="J32" s="316"/>
      <c r="K32" s="286"/>
      <c r="L32" s="287"/>
      <c r="M32" s="287"/>
      <c r="N32" s="287"/>
      <c r="O32" s="104"/>
      <c r="P32" s="104"/>
      <c r="Q32" s="104"/>
    </row>
    <row r="33" spans="1:17" ht="12.75">
      <c r="A33" s="104"/>
      <c r="B33" s="285"/>
      <c r="C33" s="285"/>
      <c r="D33" s="285"/>
      <c r="E33" s="285"/>
      <c r="F33" s="285"/>
      <c r="G33" s="285"/>
      <c r="H33" s="104"/>
      <c r="I33" s="286"/>
      <c r="J33" s="286"/>
      <c r="K33" s="286"/>
      <c r="L33" s="287"/>
      <c r="M33" s="287"/>
      <c r="N33" s="287"/>
      <c r="O33" s="104"/>
      <c r="P33" s="104"/>
      <c r="Q33" s="104"/>
    </row>
    <row r="34" spans="1:17" ht="12.75">
      <c r="A34" s="104"/>
      <c r="B34" s="285"/>
      <c r="C34" s="285"/>
      <c r="D34" s="285"/>
      <c r="E34" s="285"/>
      <c r="F34" s="285"/>
      <c r="G34" s="285"/>
      <c r="H34" s="104"/>
      <c r="I34" s="286"/>
      <c r="J34" s="286"/>
      <c r="K34" s="286"/>
      <c r="L34" s="287"/>
      <c r="M34" s="287"/>
      <c r="N34" s="287"/>
      <c r="O34" s="104"/>
      <c r="P34" s="104"/>
      <c r="Q34" s="104"/>
    </row>
    <row r="35" spans="1:17" ht="12.75">
      <c r="A35" s="104"/>
      <c r="B35" s="285"/>
      <c r="C35" s="285"/>
      <c r="D35" s="285"/>
      <c r="E35" s="285"/>
      <c r="F35" s="285"/>
      <c r="G35" s="285"/>
      <c r="H35" s="104"/>
      <c r="I35" s="286"/>
      <c r="J35" s="286"/>
      <c r="K35" s="286"/>
      <c r="L35" s="287"/>
      <c r="M35" s="287"/>
      <c r="N35" s="287"/>
      <c r="O35" s="104"/>
      <c r="P35" s="104"/>
      <c r="Q35" s="104"/>
    </row>
    <row r="36" spans="1:17" ht="12.75">
      <c r="A36" s="104"/>
      <c r="B36" s="285"/>
      <c r="C36" s="285"/>
      <c r="D36" s="285"/>
      <c r="E36" s="285"/>
      <c r="F36" s="285"/>
      <c r="G36" s="285"/>
      <c r="H36" s="104"/>
      <c r="I36" s="286"/>
      <c r="J36" s="286"/>
      <c r="K36" s="286"/>
      <c r="L36" s="287"/>
      <c r="M36" s="287"/>
      <c r="N36" s="287"/>
      <c r="O36" s="104"/>
      <c r="P36" s="104"/>
      <c r="Q36" s="104"/>
    </row>
    <row r="37" spans="1:17" ht="12.75">
      <c r="A37" s="104"/>
      <c r="B37" s="285"/>
      <c r="C37" s="285"/>
      <c r="D37" s="285"/>
      <c r="E37" s="285"/>
      <c r="F37" s="285"/>
      <c r="G37" s="285"/>
      <c r="H37" s="104"/>
      <c r="I37" s="286"/>
      <c r="J37" s="286"/>
      <c r="K37" s="286"/>
      <c r="L37" s="287"/>
      <c r="M37" s="287"/>
      <c r="N37" s="287"/>
      <c r="O37" s="104"/>
      <c r="P37" s="104"/>
      <c r="Q37" s="104"/>
    </row>
    <row r="38" spans="1:17" ht="12.75">
      <c r="A38" s="104"/>
      <c r="B38" s="285"/>
      <c r="C38" s="285"/>
      <c r="D38" s="285"/>
      <c r="E38" s="285"/>
      <c r="F38" s="285"/>
      <c r="G38" s="285"/>
      <c r="H38" s="104"/>
      <c r="I38" s="286"/>
      <c r="J38" s="286"/>
      <c r="K38" s="286"/>
      <c r="L38" s="287"/>
      <c r="M38" s="287"/>
      <c r="N38" s="287"/>
      <c r="O38" s="104"/>
      <c r="P38" s="104"/>
      <c r="Q38" s="104"/>
    </row>
    <row r="39" spans="1:17" ht="12.75">
      <c r="A39" s="104"/>
      <c r="B39" s="285"/>
      <c r="C39" s="285"/>
      <c r="D39" s="285"/>
      <c r="E39" s="285"/>
      <c r="F39" s="285"/>
      <c r="G39" s="285"/>
      <c r="H39" s="104"/>
      <c r="I39" s="286"/>
      <c r="J39" s="286"/>
      <c r="K39" s="286"/>
      <c r="L39" s="287"/>
      <c r="M39" s="287"/>
      <c r="N39" s="287"/>
      <c r="O39" s="104"/>
      <c r="P39" s="104"/>
      <c r="Q39" s="104"/>
    </row>
    <row r="40" spans="1:17" ht="12.75">
      <c r="A40" s="104"/>
      <c r="B40" s="285"/>
      <c r="C40" s="285"/>
      <c r="D40" s="285"/>
      <c r="E40" s="285"/>
      <c r="F40" s="285"/>
      <c r="G40" s="285"/>
      <c r="H40" s="104"/>
      <c r="I40" s="286"/>
      <c r="J40" s="286"/>
      <c r="K40" s="286"/>
      <c r="L40" s="287"/>
      <c r="M40" s="287"/>
      <c r="N40" s="287"/>
      <c r="O40" s="104"/>
      <c r="P40" s="104"/>
      <c r="Q40" s="104"/>
    </row>
    <row r="41" spans="1:17" ht="12.75">
      <c r="A41" s="104"/>
      <c r="B41" s="285"/>
      <c r="C41" s="285"/>
      <c r="D41" s="285"/>
      <c r="E41" s="285"/>
      <c r="F41" s="285"/>
      <c r="G41" s="285"/>
      <c r="H41" s="104"/>
      <c r="I41" s="286"/>
      <c r="J41" s="286"/>
      <c r="K41" s="286"/>
      <c r="L41" s="287"/>
      <c r="M41" s="287"/>
      <c r="N41" s="287"/>
      <c r="O41" s="104"/>
      <c r="P41" s="104"/>
      <c r="Q41" s="104"/>
    </row>
    <row r="42" spans="1:17" ht="12.75">
      <c r="A42" s="104"/>
      <c r="B42" s="285"/>
      <c r="C42" s="285"/>
      <c r="D42" s="285"/>
      <c r="E42" s="285"/>
      <c r="F42" s="285"/>
      <c r="G42" s="285"/>
      <c r="H42" s="104"/>
      <c r="I42" s="286"/>
      <c r="J42" s="286"/>
      <c r="K42" s="286"/>
      <c r="L42" s="287"/>
      <c r="M42" s="287"/>
      <c r="N42" s="287"/>
      <c r="O42" s="104"/>
      <c r="P42" s="104"/>
      <c r="Q42" s="104"/>
    </row>
    <row r="43" spans="1:17" ht="12.75">
      <c r="A43" s="104"/>
      <c r="B43" s="285"/>
      <c r="C43" s="285"/>
      <c r="D43" s="285"/>
      <c r="E43" s="285"/>
      <c r="F43" s="285"/>
      <c r="G43" s="285"/>
      <c r="H43" s="104"/>
      <c r="I43" s="286"/>
      <c r="J43" s="286"/>
      <c r="K43" s="286"/>
      <c r="L43" s="287"/>
      <c r="M43" s="287"/>
      <c r="N43" s="287"/>
      <c r="O43" s="104"/>
      <c r="P43" s="104"/>
      <c r="Q43" s="104"/>
    </row>
    <row r="44" spans="1:17" ht="12.75">
      <c r="A44" s="104"/>
      <c r="B44" s="285"/>
      <c r="C44" s="285"/>
      <c r="D44" s="285"/>
      <c r="E44" s="285"/>
      <c r="F44" s="285"/>
      <c r="G44" s="285"/>
      <c r="H44" s="104"/>
      <c r="I44" s="286"/>
      <c r="J44" s="286"/>
      <c r="K44" s="286"/>
      <c r="L44" s="287"/>
      <c r="M44" s="287"/>
      <c r="N44" s="287"/>
      <c r="O44" s="104"/>
      <c r="P44" s="104"/>
      <c r="Q44" s="104"/>
    </row>
    <row r="45" spans="1:17" ht="12.75">
      <c r="A45" s="104"/>
      <c r="B45" s="285"/>
      <c r="C45" s="285"/>
      <c r="D45" s="285"/>
      <c r="E45" s="285"/>
      <c r="F45" s="285"/>
      <c r="G45" s="285"/>
      <c r="H45" s="104"/>
      <c r="I45" s="286"/>
      <c r="J45" s="286"/>
      <c r="K45" s="286"/>
      <c r="L45" s="287"/>
      <c r="M45" s="287"/>
      <c r="N45" s="287"/>
      <c r="O45" s="104"/>
      <c r="P45" s="104"/>
      <c r="Q45" s="104"/>
    </row>
    <row r="46" spans="1:17" ht="12.75">
      <c r="A46" s="104"/>
      <c r="C46" s="285"/>
      <c r="D46" s="285"/>
      <c r="E46" s="285"/>
      <c r="F46" s="285"/>
      <c r="G46" s="285"/>
      <c r="H46" s="104"/>
      <c r="I46" s="286"/>
      <c r="J46" s="286"/>
      <c r="K46" s="286"/>
      <c r="L46" s="287"/>
      <c r="M46" s="287"/>
      <c r="N46" s="287"/>
      <c r="O46" s="104"/>
      <c r="P46" s="104"/>
      <c r="Q46" s="104"/>
    </row>
  </sheetData>
  <sheetProtection sheet="1" objects="1" scenarios="1"/>
  <printOptions/>
  <pageMargins left="0.75" right="0.75" top="1" bottom="1" header="0.5118055555555556" footer="0.5118055555555556"/>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reficier</dc:creator>
  <cp:keywords/>
  <dc:description/>
  <cp:lastModifiedBy>szchkt</cp:lastModifiedBy>
  <cp:lastPrinted>2010-01-10T11:46:50Z</cp:lastPrinted>
  <dcterms:created xsi:type="dcterms:W3CDTF">2009-10-18T10:14:35Z</dcterms:created>
  <dcterms:modified xsi:type="dcterms:W3CDTF">2010-03-14T13:11:54Z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